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Courses" sheetId="2" state="visible" r:id="rId2"/>
    <sheet xmlns:r="http://schemas.openxmlformats.org/officeDocument/2006/relationships" name="Import" sheetId="3" state="visible" r:id="rId3"/>
    <sheet xmlns:r="http://schemas.openxmlformats.org/officeDocument/2006/relationships" name="Results" sheetId="4" state="visible" r:id="rId4"/>
    <sheet xmlns:r="http://schemas.openxmlformats.org/officeDocument/2006/relationships" name="Scal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#"/>
  </numFmts>
  <fonts count="20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6B7280"/>
      <sz val="10"/>
    </font>
    <font>
      <name val="Arial"/>
      <i val="1"/>
      <color rgb="006B7280"/>
      <sz val="8"/>
    </font>
    <font>
      <name val="Arial"/>
      <b val="1"/>
      <color rgb="000F4C3A"/>
      <sz val="9"/>
    </font>
    <font>
      <name val="Arial"/>
      <b val="1"/>
      <color rgb="00FFFFFF"/>
      <sz val="10"/>
    </font>
    <font>
      <name val="Arial"/>
      <b val="1"/>
      <color rgb="001F2937"/>
      <sz val="10"/>
    </font>
    <font>
      <name val="Arial"/>
      <color rgb="001F2937"/>
      <sz val="10"/>
    </font>
    <font>
      <name val="Arial"/>
      <color rgb="00166534"/>
      <sz val="10"/>
    </font>
    <font>
      <name val="Arial"/>
      <color rgb="006B7280"/>
      <sz val="9"/>
    </font>
    <font>
      <name val="Arial"/>
      <color rgb="006B7280"/>
      <sz val="8"/>
    </font>
    <font>
      <name val="Arial"/>
      <b val="1"/>
      <color rgb="001F2937"/>
      <sz val="11"/>
    </font>
    <font>
      <name val="Arial"/>
      <b val="1"/>
      <color rgb="00177A5A"/>
      <sz val="10"/>
    </font>
    <font>
      <name val="Arial"/>
      <b val="1"/>
      <color rgb="00166534"/>
      <sz val="10"/>
    </font>
    <font>
      <name val="Arial"/>
      <b val="1"/>
      <color rgb="00166534"/>
      <sz val="28"/>
    </font>
    <font>
      <name val="Arial"/>
      <i val="1"/>
      <color rgb="006B7280"/>
      <sz val="9"/>
    </font>
    <font>
      <name val="Arial"/>
      <b val="1"/>
      <color rgb="003B6EA8"/>
      <sz val="8"/>
    </font>
    <font>
      <name val="Arial"/>
      <b val="1"/>
      <color rgb="00B45309"/>
      <sz val="10"/>
    </font>
    <font>
      <name val="Arial"/>
      <b val="1"/>
      <color rgb="006B7280"/>
      <sz val="9"/>
    </font>
    <font>
      <name val="Arial"/>
      <b val="1"/>
      <color rgb="00166534"/>
      <sz val="18"/>
    </font>
  </fonts>
  <fills count="8">
    <fill>
      <patternFill/>
    </fill>
    <fill>
      <patternFill patternType="gray125"/>
    </fill>
    <fill>
      <patternFill patternType="solid">
        <fgColor rgb="000F4C3A"/>
      </patternFill>
    </fill>
    <fill>
      <patternFill patternType="solid">
        <fgColor rgb="00F4F7F6"/>
      </patternFill>
    </fill>
    <fill>
      <patternFill patternType="solid">
        <fgColor rgb="00177A5A"/>
      </patternFill>
    </fill>
    <fill>
      <patternFill patternType="solid">
        <fgColor rgb="00FFF7ED"/>
      </patternFill>
    </fill>
    <fill>
      <patternFill patternType="solid">
        <fgColor rgb="00ECFDF5"/>
      </patternFill>
    </fill>
    <fill>
      <patternFill patternType="solid">
        <fgColor rgb="00EFF6FF"/>
      </patternFill>
    </fill>
  </fills>
  <borders count="6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  <border>
      <left/>
      <right/>
      <top style="thin">
        <color rgb="00E5E7EB"/>
      </top>
      <bottom/>
      <diagonal/>
    </border>
    <border>
      <left/>
      <right style="thin">
        <color rgb="00E5E7EB"/>
      </right>
      <top style="thin">
        <color rgb="00E5E7EB"/>
      </top>
      <bottom/>
      <diagonal/>
    </border>
    <border>
      <left/>
      <right style="thin">
        <color rgb="00E5E7EB"/>
      </right>
      <top style="thin">
        <color rgb="00E5E7EB"/>
      </top>
      <bottom style="thin">
        <color rgb="00E5E7EB"/>
      </bottom>
      <diagonal/>
    </border>
    <border>
      <left/>
      <right/>
      <top style="thin">
        <color rgb="00E5E7EB"/>
      </top>
      <bottom style="thin">
        <color rgb="00E5E7EB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0" pivotButton="0" quotePrefix="0" xfId="0"/>
    <xf numFmtId="0" fontId="6" fillId="0" borderId="0" applyAlignment="1" pivotButton="0" quotePrefix="0" xfId="0">
      <alignment vertical="center"/>
    </xf>
    <xf numFmtId="0" fontId="11" fillId="5" borderId="1" applyAlignment="1" pivotButton="0" quotePrefix="0" xfId="0">
      <alignment horizontal="left" vertical="center" indent="1"/>
    </xf>
    <xf numFmtId="0" fontId="9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2" fillId="0" borderId="0" pivotButton="0" quotePrefix="0" xfId="0"/>
    <xf numFmtId="0" fontId="9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center"/>
    </xf>
    <xf numFmtId="2" fontId="14" fillId="6" borderId="1" applyAlignment="1" pivotButton="0" quotePrefix="0" xfId="0">
      <alignment horizontal="center" vertical="center"/>
    </xf>
    <xf numFmtId="0" fontId="7" fillId="0" borderId="0" pivotButton="0" quotePrefix="0" xfId="0"/>
    <xf numFmtId="1" fontId="13" fillId="6" borderId="1" applyAlignment="1" pivotButton="0" quotePrefix="0" xfId="0">
      <alignment horizontal="center"/>
    </xf>
    <xf numFmtId="165" fontId="13" fillId="6" borderId="1" applyAlignment="1" pivotButton="0" quotePrefix="0" xfId="0">
      <alignment horizontal="center"/>
    </xf>
    <xf numFmtId="0" fontId="7" fillId="0" borderId="0" applyAlignment="1" pivotButton="0" quotePrefix="0" xfId="0">
      <alignment vertical="top" wrapText="1"/>
    </xf>
    <xf numFmtId="0" fontId="7" fillId="5" borderId="1" pivotButton="0" quotePrefix="0" xfId="0"/>
    <xf numFmtId="0" fontId="8" fillId="6" borderId="1" pivotButton="0" quotePrefix="0" xfId="0"/>
    <xf numFmtId="0" fontId="3" fillId="0" borderId="0" pivotButton="0" quotePrefix="0" xfId="0"/>
    <xf numFmtId="0" fontId="15" fillId="0" borderId="0" pivotButton="0" quotePrefix="0" xfId="0"/>
    <xf numFmtId="0" fontId="5" fillId="4" borderId="1" applyAlignment="1" pivotButton="0" quotePrefix="0" xfId="0">
      <alignment vertical="center" wrapText="1"/>
    </xf>
    <xf numFmtId="0" fontId="10" fillId="0" borderId="0" pivotButton="0" quotePrefix="0" xfId="0"/>
    <xf numFmtId="0" fontId="7" fillId="5" borderId="1" applyAlignment="1" pivotButton="0" quotePrefix="0" xfId="0">
      <alignment horizontal="center"/>
    </xf>
    <xf numFmtId="165" fontId="7" fillId="5" borderId="1" applyAlignment="1" pivotButton="0" quotePrefix="0" xfId="0">
      <alignment horizontal="center"/>
    </xf>
    <xf numFmtId="0" fontId="8" fillId="6" borderId="1" applyAlignment="1" pivotButton="0" quotePrefix="0" xfId="0">
      <alignment horizontal="center"/>
    </xf>
    <xf numFmtId="164" fontId="8" fillId="6" borderId="1" applyAlignment="1" pivotButton="0" quotePrefix="0" xfId="0">
      <alignment horizontal="center"/>
    </xf>
    <xf numFmtId="0" fontId="0" fillId="0" borderId="4" pivotButton="0" quotePrefix="0" xfId="0"/>
    <xf numFmtId="0" fontId="6" fillId="0" borderId="1" pivotButton="0" quotePrefix="0" xfId="0"/>
    <xf numFmtId="0" fontId="17" fillId="0" borderId="0" pivotButton="0" quotePrefix="0" xfId="0"/>
    <xf numFmtId="1" fontId="8" fillId="6" borderId="1" pivotButton="0" quotePrefix="0" xfId="0"/>
    <xf numFmtId="0" fontId="9" fillId="0" borderId="0" pivotButton="0" quotePrefix="0" xfId="0"/>
    <xf numFmtId="0" fontId="16" fillId="7" borderId="0" applyAlignment="1" pivotButton="0" quotePrefix="0" xfId="0">
      <alignment horizontal="center"/>
    </xf>
    <xf numFmtId="0" fontId="6" fillId="5" borderId="1" pivotButton="0" quotePrefix="0" xfId="0"/>
    <xf numFmtId="0" fontId="18" fillId="0" borderId="0" pivotButton="0" quotePrefix="0" xfId="0"/>
    <xf numFmtId="2" fontId="19" fillId="6" borderId="1" pivotButton="0" quotePrefix="0" xfId="0"/>
    <xf numFmtId="1" fontId="19" fillId="6" borderId="1" pivotButton="0" quotePrefix="0" xfId="0"/>
    <xf numFmtId="165" fontId="19" fillId="6" borderId="1" pivotButton="0" quotePrefix="0" xfId="0"/>
    <xf numFmtId="0" fontId="0" fillId="0" borderId="5" pivotButton="0" quotePrefix="0" xfId="0"/>
    <xf numFmtId="1" fontId="8" fillId="6" borderId="1" applyAlignment="1" pivotButton="0" quotePrefix="0" xfId="0">
      <alignment horizontal="center"/>
    </xf>
    <xf numFmtId="165" fontId="8" fillId="6" borderId="1" applyAlignment="1" pivotButton="0" quotePrefix="0" xfId="0">
      <alignment horizontal="center"/>
    </xf>
    <xf numFmtId="2" fontId="13" fillId="6" borderId="1" applyAlignment="1" pivotButton="0" quotePrefix="0" xfId="0">
      <alignment horizontal="center"/>
    </xf>
    <xf numFmtId="2" fontId="8" fillId="6" borderId="1" applyAlignment="1" pivotButton="0" quotePrefix="0" xfId="0">
      <alignment horizontal="center"/>
    </xf>
    <xf numFmtId="0" fontId="6" fillId="6" borderId="1" pivotButton="0" quotePrefix="0" xfId="0"/>
    <xf numFmtId="164" fontId="7" fillId="5" borderId="1" pivotButton="0" quotePrefix="0" xfId="0"/>
    <xf numFmtId="0" fontId="10" fillId="6" borderId="1" pivotButton="0" quotePrefix="0" xfId="0"/>
  </cellXfs>
  <cellStyles count="1">
    <cellStyle name="Normal" xfId="0" builtinId="0" hidden="0"/>
  </cellStyles>
  <dxfs count="5">
    <dxf>
      <font>
        <name val="Arial"/>
        <b val="1"/>
        <color rgb="00B91C1C"/>
      </font>
      <fill>
        <patternFill patternType="solid">
          <fgColor rgb="00FEE2E2"/>
        </patternFill>
      </fill>
    </dxf>
    <dxf>
      <font>
        <name val="Arial"/>
        <b val="1"/>
        <color rgb="00166534"/>
      </font>
    </dxf>
    <dxf>
      <font>
        <name val="Arial"/>
        <color rgb="006B7280"/>
      </font>
      <fill>
        <patternFill patternType="solid">
          <fgColor rgb="00F3F4F6"/>
        </patternFill>
      </fill>
    </dxf>
    <dxf>
      <fill>
        <patternFill patternType="solid">
          <fgColor rgb="00FEE2E2"/>
        </patternFill>
      </fill>
    </dxf>
    <dxf>
      <font>
        <name val="Arial"/>
        <i val="1"/>
        <color rgb="0016653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GPA by grade level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177A5A"/>
            </a:solidFill>
            <a:ln xmlns:a="http://schemas.openxmlformats.org/drawingml/2006/main">
              <a:solidFill>
                <a:srgbClr val="177A5A"/>
              </a:solidFill>
              <a:prstDash val="solid"/>
            </a:ln>
          </spPr>
          <cat>
            <numRef>
              <f>'Results'!$L$11:$L$14</f>
            </numRef>
          </cat>
          <val>
            <numRef>
              <f>'Results'!$M$11:$M$14</f>
            </numRef>
          </val>
        </ser>
        <dLbls>
          <numFmt formatCode="0.00"/>
          <showLegendKey val="0"/>
          <showVal val="1"/>
          <showCatName val="0"/>
          <showSerNam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4"/>
          <min val="0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GPA</a:t>
                </a:r>
              </a:p>
            </rich>
          </tx>
        </title>
        <numFmt formatCode="0.0" sourceLinked="0"/>
        <majorTickMark val="none"/>
        <minorTickMark val="none"/>
        <crossAx val="10"/>
        <majorUnit val="1"/>
      </valAx>
    </plotArea>
    <plotVisOnly val="0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16</row>
      <rowOff>0</rowOff>
    </from>
    <ext cx="46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rses'!A5" TargetMode="External" Id="rId1"/><Relationship Type="http://schemas.openxmlformats.org/officeDocument/2006/relationships/hyperlink" Target="#'Import'!A1" TargetMode="External" Id="rId2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F4C3A"/>
    <outlinePr summaryBelow="1" summaryRight="1"/>
    <pageSetUpPr fitToPage="1"/>
  </sheetPr>
  <dimension ref="A1:H34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4" customWidth="1" min="3" max="3"/>
    <col width="4" customWidth="1" min="4" max="4"/>
    <col width="62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" t="inlineStr">
        <is>
          <t>High School GPA to 4.0 Converter</t>
        </is>
      </c>
      <c r="B1" s="2" t="n"/>
      <c r="C1" s="2" t="n"/>
      <c r="D1" s="2" t="n"/>
      <c r="E1" s="2" t="n"/>
      <c r="F1" s="2" t="n"/>
      <c r="G1" s="2" t="n"/>
      <c r="H1" s="2" t="n"/>
    </row>
    <row r="2" ht="20" customHeight="1">
      <c r="A2" s="3" t="inlineStr">
        <is>
          <t>Turn grades from any high school grading scale into the unweighted 4.0 GPA colleges use. No macros.</t>
        </is>
      </c>
      <c r="B2" s="4" t="n"/>
      <c r="C2" s="4" t="n"/>
      <c r="D2" s="4" t="n"/>
      <c r="E2" s="4" t="n"/>
      <c r="F2" s="4" t="n"/>
      <c r="G2" s="4" t="n"/>
      <c r="H2" s="4" t="n"/>
    </row>
    <row r="4">
      <c r="B4" s="5" t="inlineStr">
        <is>
          <t>STEP 1 · CHOOSE YOUR SETTINGS</t>
        </is>
      </c>
    </row>
    <row r="5" ht="30" customHeight="1">
      <c r="B5" s="6" t="inlineStr">
        <is>
          <t>Conversion method</t>
        </is>
      </c>
      <c r="C5" s="7" t="inlineStr">
        <is>
          <t>Plus/minus (A- = 3.7)</t>
        </is>
      </c>
      <c r="E5" s="8">
        <f>IF(C5='Scales'!$C$5,"Ignores + and -: every A = 4, every B = 3. Matches the College Board guide and how UC recalculates GPA.","A- = 3.7, B+ = 3.3 and so on. The most common conversion, used by most online GPA converters.")</f>
        <v/>
      </c>
    </row>
    <row r="6" ht="30" customHeight="1">
      <c r="B6" s="6" t="inlineStr">
        <is>
          <t>Your school's grading scale</t>
        </is>
      </c>
      <c r="C6" s="7" t="inlineStr">
        <is>
          <t>Percentage 0–100 (D = 65+)</t>
        </is>
      </c>
      <c r="E6" s="8">
        <f>IFERROR(INDEX('Scales'!$I$6:$I$15,MATCH(C6,'Scales'!$F$6:$F$15,0)),"Pick a scale from the list, or add your school's own scale on the Scales tab.")</f>
        <v/>
      </c>
    </row>
    <row r="7" ht="30" customHeight="1">
      <c r="B7" s="6" t="inlineStr">
        <is>
          <t>First grade level to include</t>
        </is>
      </c>
      <c r="C7" s="7" t="n">
        <v>9</v>
      </c>
      <c r="E7" s="8" t="inlineStr">
        <is>
          <t>Most colleges use grades 9–12. Some (like UC) use only 10–11. Year-long courses only need one row.</t>
        </is>
      </c>
    </row>
    <row r="8" ht="30" customHeight="1">
      <c r="B8" s="6" t="inlineStr">
        <is>
          <t>Last grade level to include</t>
        </is>
      </c>
      <c r="C8" s="7" t="n">
        <v>12</v>
      </c>
      <c r="E8" s="9" t="n"/>
    </row>
    <row r="9" ht="30" customHeight="1">
      <c r="B9" s="6" t="inlineStr">
        <is>
          <t>Courses to include</t>
        </is>
      </c>
      <c r="C9" s="7" t="inlineStr">
        <is>
          <t>All graded courses</t>
        </is>
      </c>
      <c r="E9" s="8" t="inlineStr">
        <is>
          <t>Core = English, math, science, social studies and world language. Change which subjects count on the Scales tab.</t>
        </is>
      </c>
    </row>
    <row r="11">
      <c r="B11" s="5" t="inlineStr">
        <is>
          <t>STEP 2 · ADD YOUR COURSES</t>
        </is>
      </c>
    </row>
    <row r="12" ht="30" customHeight="1">
      <c r="B12" s="10" t="inlineStr">
        <is>
          <t>→ Type courses on the Courses tab</t>
        </is>
      </c>
      <c r="E12" s="11" t="inlineStr">
        <is>
          <t>One row per course and term. Type the grade exactly as it appears on your transcript (A-, 93, 93%, 3.7…).</t>
        </is>
      </c>
    </row>
    <row r="13" ht="44" customHeight="1">
      <c r="B13" s="10" t="inlineStr">
        <is>
          <t>→ Paste from a transcript or CSV on the Import tab</t>
        </is>
      </c>
      <c r="E13" s="11" t="inlineStr">
        <is>
          <t>Copy rows from a school portal, transcript PDF, CSV or another spreadsheet. The Import tab matches the columns for you.</t>
        </is>
      </c>
    </row>
    <row r="15">
      <c r="B15" s="5" t="inlineStr">
        <is>
          <t>STEP 3 · YOUR RESULT</t>
        </is>
      </c>
    </row>
    <row r="16" ht="52" customHeight="1">
      <c r="B16" s="12" t="inlineStr">
        <is>
          <t>Unweighted GPA (4.0 scale)</t>
        </is>
      </c>
      <c r="C16" s="13">
        <f>IF(SUM('Courses'!$W$5:$W$204)=0,"—",SUM('Courses'!$V$5:$V$204)/SUM('Courses'!$W$5:$W$204))</f>
        <v/>
      </c>
      <c r="E16" s="8">
        <f>IF(ISNUMBER(C16),"Exact: "&amp;TEXT(C16,"0.000")&amp;"  ·  "&amp;C5&amp;"  ·  "&amp;C9,"Add courses on the Courses tab to see your GPA.")</f>
        <v/>
      </c>
    </row>
    <row r="17">
      <c r="B17" s="14" t="inlineStr">
        <is>
          <t>Courses counted</t>
        </is>
      </c>
      <c r="C17" s="15">
        <f>SUM('Courses'!$U$5:$U$204)</f>
        <v/>
      </c>
    </row>
    <row r="18">
      <c r="B18" s="14" t="inlineStr">
        <is>
          <t>Credits counted</t>
        </is>
      </c>
      <c r="C18" s="16">
        <f>SUM('Courses'!$W$5:$W$204)</f>
        <v/>
      </c>
    </row>
    <row r="19">
      <c r="B19" s="14" t="inlineStr">
        <is>
          <t>Skipped (P, W, I…)</t>
        </is>
      </c>
      <c r="C19" s="15">
        <f>COUNTIF('Courses'!$Q$5:$Q$204,TRUE)</f>
        <v/>
      </c>
    </row>
    <row r="20">
      <c r="B20" s="14" t="inlineStr">
        <is>
          <t>Rows that need attention</t>
        </is>
      </c>
      <c r="C20" s="15">
        <f>SUMPRODUCT(('Courses'!$F$5:$F$204&lt;&gt;"")*('Courses'!$Q$5:$Q$204=FALSE)*('Courses'!$Y$5:$Y$204=1))+SUMPRODUCT(('Courses'!$C$5:$C$204&lt;&gt;"")*('Courses'!$F$5:$F$204=""))</f>
        <v/>
      </c>
      <c r="E20" s="11" t="inlineStr">
        <is>
          <t>Rows shaded red on the Courses tab have a grade that doesn't fit the chosen scale, or a missing grade. Fix them for an accurate GPA.</t>
        </is>
      </c>
    </row>
    <row r="22">
      <c r="B22" s="5" t="inlineStr">
        <is>
          <t>GOOD TO KNOW</t>
        </is>
      </c>
    </row>
    <row r="23" ht="30" customHeight="1">
      <c r="B23" s="17" t="inlineStr">
        <is>
          <t>•  This is an estimate. Each college may recalculate GPA its own way (for example, UC ignores + and - and uses only 10th–11th grade A–G courses).</t>
        </is>
      </c>
    </row>
    <row r="24" ht="30" customHeight="1">
      <c r="B24" s="17" t="inlineStr">
        <is>
          <t>•  Use your school's own scale when you can. The cutoffs are on your school profile or transcript key. Enter them in a Custom scale on the Scales tab.</t>
        </is>
      </c>
    </row>
    <row r="25" ht="30" customHeight="1">
      <c r="B25" s="17" t="inlineStr">
        <is>
          <t>•  If your school reports a weighted GPA (5.0, Honors/AP bonus), enter each course's letter or percentage, not the weighted points.</t>
        </is>
      </c>
    </row>
    <row r="26" ht="30" customHeight="1">
      <c r="B26" s="17" t="inlineStr">
        <is>
          <t>•  Pass/fail, withdrawn, incomplete and audit grades (P, W, I…) are skipped automatically. You can edit that list on the Scales tab.</t>
        </is>
      </c>
    </row>
    <row r="27" ht="30" customHeight="1">
      <c r="B27" s="17" t="inlineStr">
        <is>
          <t>•  Credits default to 1 when left blank. Semester-only courses are often 0.5.</t>
        </is>
      </c>
    </row>
    <row r="28" ht="30" customHeight="1">
      <c r="B28" s="17" t="inlineStr">
        <is>
          <t>•  Works in Excel 2016 or newer, Excel for Mac and Google Sheets. No macros, so no security warnings.</t>
        </is>
      </c>
    </row>
    <row r="30">
      <c r="B30" s="5" t="inlineStr">
        <is>
          <t>COLOR KEY</t>
        </is>
      </c>
    </row>
    <row r="31">
      <c r="B31" s="18" t="inlineStr">
        <is>
          <t>Pale yellow: type or paste here</t>
        </is>
      </c>
    </row>
    <row r="32">
      <c r="B32" s="19" t="inlineStr">
        <is>
          <t>Green: calculated for you (don't type here)</t>
        </is>
      </c>
    </row>
    <row r="34">
      <c r="B34" s="20" t="inlineStr">
        <is>
          <t>Free template from ArumSoft Learning · arumsoft.com</t>
        </is>
      </c>
    </row>
  </sheetData>
  <mergeCells count="6">
    <mergeCell ref="B26:E26"/>
    <mergeCell ref="B23:E23"/>
    <mergeCell ref="B27:E27"/>
    <mergeCell ref="B25:E25"/>
    <mergeCell ref="B24:E24"/>
    <mergeCell ref="B28:E28"/>
  </mergeCells>
  <conditionalFormatting sqref="C20">
    <cfRule type="expression" priority="1" dxfId="0">
      <formula>$C$20&gt;0</formula>
    </cfRule>
  </conditionalFormatting>
  <dataValidations count="4">
    <dataValidation sqref="C5" showDropDown="0" showInputMessage="0" showErrorMessage="0" allowBlank="0" type="list">
      <formula1>='Scales'!$B$5:$C$5</formula1>
    </dataValidation>
    <dataValidation sqref="C6" showDropDown="0" showInputMessage="0" showErrorMessage="0" allowBlank="0" type="list">
      <formula1>='Scales'!$F$6:$F$15</formula1>
    </dataValidation>
    <dataValidation sqref="C7:C8" showDropDown="0" showInputMessage="0" showErrorMessage="0" allowBlank="0" type="list">
      <formula1>='Scales'!$AH$6:$AH$9</formula1>
    </dataValidation>
    <dataValidation sqref="C9" showDropDown="0" showInputMessage="0" showErrorMessage="0" allowBlank="0" type="list">
      <formula1>='Scales'!$AD$6:$AD$7</formula1>
    </dataValidation>
  </dataValidations>
  <hyperlinks>
    <hyperlink xmlns:r="http://schemas.openxmlformats.org/officeDocument/2006/relationships" ref="B12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77A5A"/>
    <outlinePr summaryBelow="1" summaryRight="1"/>
    <pageSetUpPr fitToPage="1"/>
  </sheetPr>
  <dimension ref="A1:AB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32" customWidth="1" min="3" max="3"/>
    <col width="16" customWidth="1" min="4" max="4"/>
    <col width="8" customWidth="1" min="5" max="5"/>
    <col width="11" customWidth="1" min="6" max="6"/>
    <col width="26" customWidth="1" min="7" max="7"/>
    <col width="9" customWidth="1" min="8" max="8"/>
    <col width="16" customWidth="1" min="9" max="9"/>
    <col width="11" customWidth="1" min="10" max="10"/>
    <col width="9" customWidth="1" min="11" max="11"/>
    <col width="30" customWidth="1" min="12" max="12"/>
    <col hidden="1" width="13" customWidth="1" min="13" max="13"/>
    <col hidden="1" width="13" customWidth="1" min="14" max="14"/>
    <col hidden="1" width="1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  <col hidden="1" width="13" customWidth="1" min="22" max="22"/>
    <col hidden="1" width="13" customWidth="1" min="23" max="23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</cols>
  <sheetData>
    <row r="1" ht="30" customHeight="1">
      <c r="A1" s="1" t="inlineStr">
        <is>
          <t>Courses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3" t="inlineStr">
        <is>
          <t>One row per course per term. Only the yellow columns need typing.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3">
      <c r="A3" s="21" t="inlineStr">
        <is>
          <t>Blank Scale = the scale on Start Here (letter grades work on any number scale). Blank Credits = 1. Blank Subject is guessed from the course name.</t>
        </is>
      </c>
    </row>
    <row r="4" ht="34" customHeight="1">
      <c r="A4" s="22" t="inlineStr">
        <is>
          <t>Grade level</t>
        </is>
      </c>
      <c r="B4" s="22" t="inlineStr">
        <is>
          <t>Term</t>
        </is>
      </c>
      <c r="C4" s="22" t="inlineStr">
        <is>
          <t>Course name</t>
        </is>
      </c>
      <c r="D4" s="22" t="inlineStr">
        <is>
          <t>Subject (optional)</t>
        </is>
      </c>
      <c r="E4" s="22" t="inlineStr">
        <is>
          <t>Credits</t>
        </is>
      </c>
      <c r="F4" s="22" t="inlineStr">
        <is>
          <t>Grade on transcript</t>
        </is>
      </c>
      <c r="G4" s="22" t="inlineStr">
        <is>
          <t>Scale (optional)</t>
        </is>
      </c>
      <c r="H4" s="22" t="inlineStr">
        <is>
          <t>Count it?</t>
        </is>
      </c>
      <c r="I4" s="22" t="inlineStr">
        <is>
          <t>Subject used</t>
        </is>
      </c>
      <c r="J4" s="22" t="inlineStr">
        <is>
          <t>Letter equivalent</t>
        </is>
      </c>
      <c r="K4" s="22" t="inlineStr">
        <is>
          <t>4.0 points</t>
        </is>
      </c>
      <c r="L4" s="22" t="inlineStr">
        <is>
          <t>Status</t>
        </is>
      </c>
      <c r="M4" s="23" t="inlineStr">
        <is>
          <t>norm</t>
        </is>
      </c>
      <c r="N4" s="23" t="inlineStr">
        <is>
          <t>num</t>
        </is>
      </c>
      <c r="O4" s="23" t="inlineStr">
        <is>
          <t>scale id</t>
        </is>
      </c>
      <c r="P4" s="23" t="inlineStr">
        <is>
          <t>type</t>
        </is>
      </c>
      <c r="Q4" s="23" t="inlineStr">
        <is>
          <t>excluded</t>
        </is>
      </c>
      <c r="R4" s="23" t="inlineStr">
        <is>
          <t>year</t>
        </is>
      </c>
      <c r="S4" s="23" t="inlineStr">
        <is>
          <t>credits</t>
        </is>
      </c>
      <c r="T4" s="23" t="inlineStr">
        <is>
          <t>core</t>
        </is>
      </c>
      <c r="U4" s="23" t="inlineStr">
        <is>
          <t>counts</t>
        </is>
      </c>
      <c r="V4" s="23" t="inlineStr">
        <is>
          <t>pts×cr</t>
        </is>
      </c>
      <c r="W4" s="23" t="inlineStr">
        <is>
          <t>cr</t>
        </is>
      </c>
      <c r="X4" s="23" t="inlineStr">
        <is>
          <t>has grade</t>
        </is>
      </c>
      <c r="Y4" s="23" t="inlineStr">
        <is>
          <t>attn</t>
        </is>
      </c>
      <c r="Z4" s="23" t="inlineStr">
        <is>
          <t>kw#</t>
        </is>
      </c>
      <c r="AA4" s="23" t="inlineStr">
        <is>
          <t>max</t>
        </is>
      </c>
      <c r="AB4" s="23" t="inlineStr">
        <is>
          <t>num adj</t>
        </is>
      </c>
    </row>
    <row r="5">
      <c r="A5" s="24" t="n"/>
      <c r="B5" s="18" t="n"/>
      <c r="C5" s="18" t="n"/>
      <c r="D5" s="18" t="n"/>
      <c r="E5" s="25" t="n"/>
      <c r="F5" s="24" t="n"/>
      <c r="G5" s="18" t="n"/>
      <c r="H5" s="24" t="n"/>
      <c r="I5" s="19">
        <f>IF(AND(C5="",D5=""),"",IF(D5&lt;&gt;"",D5,IF(Z5=0,"Other",INDEX('Scales'!$W$6:$W$125,Z5))))</f>
        <v/>
      </c>
      <c r="J5" s="26">
        <f>IF(OR(F5="",Q5,O5=0),"",IF(P5="Exact match",IFERROR(INDEX('Scales'!$N$6:$N$125,MATCH(O5&amp;"|"&amp;M5,'Scales'!$O$6:$O$125,0)),""),IF(ISNUMBER(AB5),IF(P5="4.0 points","",IF(AND(AB5&gt;=0,AB5&lt;=AA5),IFERROR(INDEX('Scales'!$N$6:$N$125,MATCH(O5&amp;"|"&amp;SUMPRODUCT(MAX(('Scales'!$K$6:$K$125=O5)*('Scales'!$M$6:$M$125&lt;=AB5)*'Scales'!$M$6:$M$125)),'Scales'!$O$6:$O$125,0)),""),"")),IFERROR(INDEX('Scales'!$N$6:$N$125,MATCH("1|"&amp;M5,'Scales'!$O$6:$O$125,0)),""))))</f>
        <v/>
      </c>
      <c r="K5" s="27">
        <f>IF(OR(F5="",Q5),"",IF(AND(P5="4.0 points",ISNUMBER(AB5)),IF(AND(AB5&gt;=0,AB5&lt;=AA5),MIN(4,AB5),""),IF(J5="","",IFERROR(INDEX('Scales'!$B$6:$C$18,MATCH(J5,'Scales'!$A$6:$A$18,0),'Scales'!$B$3),""))))</f>
        <v/>
      </c>
      <c r="L5" s="19">
        <f>IF(AND(A5="",C5="",F5=""),"",IF(F5="","Add a grade",IF(Q5,"Not counted (P, W, I grade)",IF(O5=0,"Unknown scale: pick one in column G",IF(NOT(ISNUMBER(K5)),"Check grade: not valid on this scale",IF(S5="","Check credits: use a number",IF(U5=1,"Counted","Not counted (settings)")))))))</f>
        <v/>
      </c>
      <c r="M5" s="23">
        <f>IF(F5="","",SUBSTITUTE(SUBSTITUTE(SUBSTITUTE(SUBSTITUTE(UPPER(TRIM(F5)),"%",""),"PLUS","+"),"MINUS","-")," ",""))</f>
        <v/>
      </c>
      <c r="N5" s="23">
        <f>IF(M5="","",IFERROR(VALUE(M5),""))</f>
        <v/>
      </c>
      <c r="O5" s="23">
        <f>IF(F5="","",IF(G5="",'Scales'!$F$3,IFERROR(INDEX('Scales'!$E$6:$E$15,MATCH(G5,'Scales'!$F$6:$F$15,0)),0)))</f>
        <v/>
      </c>
      <c r="P5" s="23">
        <f>IF(F5="","",IFERROR(INDEX('Scales'!$G$6:$G$15,MATCH(O5,'Scales'!$E$6:$E$15,0)),""))</f>
        <v/>
      </c>
      <c r="Q5" s="23">
        <f>IF(M5="",FALSE,COUNTIF('Scales'!$Q$6:$Q$35,M5)&gt;0)</f>
        <v/>
      </c>
      <c r="R5" s="23">
        <f>IF(A5="","",IF(ISNUMBER(A5),A5,IFERROR(VALUE(A5),IF(ISNUMBER(SEARCH("12",A5)),12,IF(ISNUMBER(SEARCH("11",A5)),11,IF(ISNUMBER(SEARCH("10",A5)),10,IF(ISNUMBER(SEARCH("9",A5)),9,IF(ISNUMBER(SEARCH("고1",A5)),10,IF(ISNUMBER(SEARCH("고2",A5)),11,IF(ISNUMBER(SEARCH("고3",A5)),12,IF(ISNUMBER(SEARCH("중3",A5)),9,IF(ISNUMBER(SEARCH("FRESH",A5)),9,IF(ISNUMBER(SEARCH("SOPH",A5)),10,IF(ISNUMBER(SEARCH("JUN",A5)),11,IF(ISNUMBER(SEARCH("SEN",A5)),12,"")))))))))))))))</f>
        <v/>
      </c>
      <c r="S5" s="23">
        <f>IF(E5="",1,IF(ISNUMBER(E5),IF(E5&gt;=0,E5,""),""))</f>
        <v/>
      </c>
      <c r="T5" s="23">
        <f>IFERROR(INDEX('Scales'!$T$6:$T$17,MATCH(I5,'Scales'!$S$6:$S$17,0))="Yes",FALSE)</f>
        <v/>
      </c>
      <c r="U5" s="23">
        <f>IF(AND(ISNUMBER(K5),ISNUMBER(S5),H5&lt;&gt;"No",OR(R5="",AND(R5&gt;='Start Here'!$C$7,R5&lt;='Start Here'!$C$8)),OR('Start Here'!$C$9="All graded courses",T5)),1,0)</f>
        <v/>
      </c>
      <c r="V5" s="23">
        <f>IF(U5=1,K5*S5,0)</f>
        <v/>
      </c>
      <c r="W5" s="23">
        <f>IF(U5=1,S5,0)</f>
        <v/>
      </c>
      <c r="X5" s="23">
        <f>IF(F5="",0,1)</f>
        <v/>
      </c>
      <c r="Y5" s="23">
        <f>IF(OR(F5="",Q5),0,IF(AND(ISNUMBER(K5),S5&lt;&gt;""),0,1))</f>
        <v/>
      </c>
      <c r="Z5" s="23">
        <f>IF(C5="",0,SUMPRODUCT(MAX(('Scales'!$V$6:$V$125&lt;&gt;"")*ISNUMBER(SEARCH('Scales'!$V$6:$V$125," "&amp;C5&amp;" "))*(ROW('Scales'!$V$6:$V$125)-5))))</f>
        <v/>
      </c>
      <c r="AA5" s="23">
        <f>IF(F5="","",IFERROR(IF(INDEX('Scales'!$H$6:$H$15,MATCH(O5,'Scales'!$E$6:$E$15,0))="",9E+99,INDEX('Scales'!$H$6:$H$15,MATCH(O5,'Scales'!$E$6:$E$15,0))),9E+99))</f>
        <v/>
      </c>
      <c r="AB5" s="23">
        <f>IF(N5="","",IF(AND(ISNUMBER(F5),N5&gt;0,N5&lt;=1,AA5=100),N5*100,N5))</f>
        <v/>
      </c>
    </row>
    <row r="6">
      <c r="A6" s="24" t="n"/>
      <c r="B6" s="18" t="n"/>
      <c r="C6" s="18" t="n"/>
      <c r="D6" s="18" t="n"/>
      <c r="E6" s="25" t="n"/>
      <c r="F6" s="24" t="n"/>
      <c r="G6" s="18" t="n"/>
      <c r="H6" s="24" t="n"/>
      <c r="I6" s="19">
        <f>IF(AND(C6="",D6=""),"",IF(D6&lt;&gt;"",D6,IF(Z6=0,"Other",INDEX('Scales'!$W$6:$W$125,Z6))))</f>
        <v/>
      </c>
      <c r="J6" s="26">
        <f>IF(OR(F6="",Q6,O6=0),"",IF(P6="Exact match",IFERROR(INDEX('Scales'!$N$6:$N$125,MATCH(O6&amp;"|"&amp;M6,'Scales'!$O$6:$O$125,0)),""),IF(ISNUMBER(AB6),IF(P6="4.0 points","",IF(AND(AB6&gt;=0,AB6&lt;=AA6),IFERROR(INDEX('Scales'!$N$6:$N$125,MATCH(O6&amp;"|"&amp;SUMPRODUCT(MAX(('Scales'!$K$6:$K$125=O6)*('Scales'!$M$6:$M$125&lt;=AB6)*'Scales'!$M$6:$M$125)),'Scales'!$O$6:$O$125,0)),""),"")),IFERROR(INDEX('Scales'!$N$6:$N$125,MATCH("1|"&amp;M6,'Scales'!$O$6:$O$125,0)),""))))</f>
        <v/>
      </c>
      <c r="K6" s="27">
        <f>IF(OR(F6="",Q6),"",IF(AND(P6="4.0 points",ISNUMBER(AB6)),IF(AND(AB6&gt;=0,AB6&lt;=AA6),MIN(4,AB6),""),IF(J6="","",IFERROR(INDEX('Scales'!$B$6:$C$18,MATCH(J6,'Scales'!$A$6:$A$18,0),'Scales'!$B$3),""))))</f>
        <v/>
      </c>
      <c r="L6" s="19">
        <f>IF(AND(A6="",C6="",F6=""),"",IF(F6="","Add a grade",IF(Q6,"Not counted (P, W, I grade)",IF(O6=0,"Unknown scale: pick one in column G",IF(NOT(ISNUMBER(K6)),"Check grade: not valid on this scale",IF(S6="","Check credits: use a number",IF(U6=1,"Counted","Not counted (settings)")))))))</f>
        <v/>
      </c>
      <c r="M6" s="23">
        <f>IF(F6="","",SUBSTITUTE(SUBSTITUTE(SUBSTITUTE(SUBSTITUTE(UPPER(TRIM(F6)),"%",""),"PLUS","+"),"MINUS","-")," ",""))</f>
        <v/>
      </c>
      <c r="N6" s="23">
        <f>IF(M6="","",IFERROR(VALUE(M6),""))</f>
        <v/>
      </c>
      <c r="O6" s="23">
        <f>IF(F6="","",IF(G6="",'Scales'!$F$3,IFERROR(INDEX('Scales'!$E$6:$E$15,MATCH(G6,'Scales'!$F$6:$F$15,0)),0)))</f>
        <v/>
      </c>
      <c r="P6" s="23">
        <f>IF(F6="","",IFERROR(INDEX('Scales'!$G$6:$G$15,MATCH(O6,'Scales'!$E$6:$E$15,0)),""))</f>
        <v/>
      </c>
      <c r="Q6" s="23">
        <f>IF(M6="",FALSE,COUNTIF('Scales'!$Q$6:$Q$35,M6)&gt;0)</f>
        <v/>
      </c>
      <c r="R6" s="23">
        <f>IF(A6="","",IF(ISNUMBER(A6),A6,IFERROR(VALUE(A6),IF(ISNUMBER(SEARCH("12",A6)),12,IF(ISNUMBER(SEARCH("11",A6)),11,IF(ISNUMBER(SEARCH("10",A6)),10,IF(ISNUMBER(SEARCH("9",A6)),9,IF(ISNUMBER(SEARCH("고1",A6)),10,IF(ISNUMBER(SEARCH("고2",A6)),11,IF(ISNUMBER(SEARCH("고3",A6)),12,IF(ISNUMBER(SEARCH("중3",A6)),9,IF(ISNUMBER(SEARCH("FRESH",A6)),9,IF(ISNUMBER(SEARCH("SOPH",A6)),10,IF(ISNUMBER(SEARCH("JUN",A6)),11,IF(ISNUMBER(SEARCH("SEN",A6)),12,"")))))))))))))))</f>
        <v/>
      </c>
      <c r="S6" s="23">
        <f>IF(E6="",1,IF(ISNUMBER(E6),IF(E6&gt;=0,E6,""),""))</f>
        <v/>
      </c>
      <c r="T6" s="23">
        <f>IFERROR(INDEX('Scales'!$T$6:$T$17,MATCH(I6,'Scales'!$S$6:$S$17,0))="Yes",FALSE)</f>
        <v/>
      </c>
      <c r="U6" s="23">
        <f>IF(AND(ISNUMBER(K6),ISNUMBER(S6),H6&lt;&gt;"No",OR(R6="",AND(R6&gt;='Start Here'!$C$7,R6&lt;='Start Here'!$C$8)),OR('Start Here'!$C$9="All graded courses",T6)),1,0)</f>
        <v/>
      </c>
      <c r="V6" s="23">
        <f>IF(U6=1,K6*S6,0)</f>
        <v/>
      </c>
      <c r="W6" s="23">
        <f>IF(U6=1,S6,0)</f>
        <v/>
      </c>
      <c r="X6" s="23">
        <f>IF(F6="",0,1)</f>
        <v/>
      </c>
      <c r="Y6" s="23">
        <f>IF(OR(F6="",Q6),0,IF(AND(ISNUMBER(K6),S6&lt;&gt;""),0,1))</f>
        <v/>
      </c>
      <c r="Z6" s="23">
        <f>IF(C6="",0,SUMPRODUCT(MAX(('Scales'!$V$6:$V$125&lt;&gt;"")*ISNUMBER(SEARCH('Scales'!$V$6:$V$125," "&amp;C6&amp;" "))*(ROW('Scales'!$V$6:$V$125)-5))))</f>
        <v/>
      </c>
      <c r="AA6" s="23">
        <f>IF(F6="","",IFERROR(IF(INDEX('Scales'!$H$6:$H$15,MATCH(O6,'Scales'!$E$6:$E$15,0))="",9E+99,INDEX('Scales'!$H$6:$H$15,MATCH(O6,'Scales'!$E$6:$E$15,0))),9E+99))</f>
        <v/>
      </c>
      <c r="AB6" s="23">
        <f>IF(N6="","",IF(AND(ISNUMBER(F6),N6&gt;0,N6&lt;=1,AA6=100),N6*100,N6))</f>
        <v/>
      </c>
    </row>
    <row r="7">
      <c r="A7" s="24" t="n"/>
      <c r="B7" s="18" t="n"/>
      <c r="C7" s="18" t="n"/>
      <c r="D7" s="18" t="n"/>
      <c r="E7" s="25" t="n"/>
      <c r="F7" s="24" t="n"/>
      <c r="G7" s="18" t="n"/>
      <c r="H7" s="24" t="n"/>
      <c r="I7" s="19">
        <f>IF(AND(C7="",D7=""),"",IF(D7&lt;&gt;"",D7,IF(Z7=0,"Other",INDEX('Scales'!$W$6:$W$125,Z7))))</f>
        <v/>
      </c>
      <c r="J7" s="26">
        <f>IF(OR(F7="",Q7,O7=0),"",IF(P7="Exact match",IFERROR(INDEX('Scales'!$N$6:$N$125,MATCH(O7&amp;"|"&amp;M7,'Scales'!$O$6:$O$125,0)),""),IF(ISNUMBER(AB7),IF(P7="4.0 points","",IF(AND(AB7&gt;=0,AB7&lt;=AA7),IFERROR(INDEX('Scales'!$N$6:$N$125,MATCH(O7&amp;"|"&amp;SUMPRODUCT(MAX(('Scales'!$K$6:$K$125=O7)*('Scales'!$M$6:$M$125&lt;=AB7)*'Scales'!$M$6:$M$125)),'Scales'!$O$6:$O$125,0)),""),"")),IFERROR(INDEX('Scales'!$N$6:$N$125,MATCH("1|"&amp;M7,'Scales'!$O$6:$O$125,0)),""))))</f>
        <v/>
      </c>
      <c r="K7" s="27">
        <f>IF(OR(F7="",Q7),"",IF(AND(P7="4.0 points",ISNUMBER(AB7)),IF(AND(AB7&gt;=0,AB7&lt;=AA7),MIN(4,AB7),""),IF(J7="","",IFERROR(INDEX('Scales'!$B$6:$C$18,MATCH(J7,'Scales'!$A$6:$A$18,0),'Scales'!$B$3),""))))</f>
        <v/>
      </c>
      <c r="L7" s="19">
        <f>IF(AND(A7="",C7="",F7=""),"",IF(F7="","Add a grade",IF(Q7,"Not counted (P, W, I grade)",IF(O7=0,"Unknown scale: pick one in column G",IF(NOT(ISNUMBER(K7)),"Check grade: not valid on this scale",IF(S7="","Check credits: use a number",IF(U7=1,"Counted","Not counted (settings)")))))))</f>
        <v/>
      </c>
      <c r="M7" s="23">
        <f>IF(F7="","",SUBSTITUTE(SUBSTITUTE(SUBSTITUTE(SUBSTITUTE(UPPER(TRIM(F7)),"%",""),"PLUS","+"),"MINUS","-")," ",""))</f>
        <v/>
      </c>
      <c r="N7" s="23">
        <f>IF(M7="","",IFERROR(VALUE(M7),""))</f>
        <v/>
      </c>
      <c r="O7" s="23">
        <f>IF(F7="","",IF(G7="",'Scales'!$F$3,IFERROR(INDEX('Scales'!$E$6:$E$15,MATCH(G7,'Scales'!$F$6:$F$15,0)),0)))</f>
        <v/>
      </c>
      <c r="P7" s="23">
        <f>IF(F7="","",IFERROR(INDEX('Scales'!$G$6:$G$15,MATCH(O7,'Scales'!$E$6:$E$15,0)),""))</f>
        <v/>
      </c>
      <c r="Q7" s="23">
        <f>IF(M7="",FALSE,COUNTIF('Scales'!$Q$6:$Q$35,M7)&gt;0)</f>
        <v/>
      </c>
      <c r="R7" s="23">
        <f>IF(A7="","",IF(ISNUMBER(A7),A7,IFERROR(VALUE(A7),IF(ISNUMBER(SEARCH("12",A7)),12,IF(ISNUMBER(SEARCH("11",A7)),11,IF(ISNUMBER(SEARCH("10",A7)),10,IF(ISNUMBER(SEARCH("9",A7)),9,IF(ISNUMBER(SEARCH("고1",A7)),10,IF(ISNUMBER(SEARCH("고2",A7)),11,IF(ISNUMBER(SEARCH("고3",A7)),12,IF(ISNUMBER(SEARCH("중3",A7)),9,IF(ISNUMBER(SEARCH("FRESH",A7)),9,IF(ISNUMBER(SEARCH("SOPH",A7)),10,IF(ISNUMBER(SEARCH("JUN",A7)),11,IF(ISNUMBER(SEARCH("SEN",A7)),12,"")))))))))))))))</f>
        <v/>
      </c>
      <c r="S7" s="23">
        <f>IF(E7="",1,IF(ISNUMBER(E7),IF(E7&gt;=0,E7,""),""))</f>
        <v/>
      </c>
      <c r="T7" s="23">
        <f>IFERROR(INDEX('Scales'!$T$6:$T$17,MATCH(I7,'Scales'!$S$6:$S$17,0))="Yes",FALSE)</f>
        <v/>
      </c>
      <c r="U7" s="23">
        <f>IF(AND(ISNUMBER(K7),ISNUMBER(S7),H7&lt;&gt;"No",OR(R7="",AND(R7&gt;='Start Here'!$C$7,R7&lt;='Start Here'!$C$8)),OR('Start Here'!$C$9="All graded courses",T7)),1,0)</f>
        <v/>
      </c>
      <c r="V7" s="23">
        <f>IF(U7=1,K7*S7,0)</f>
        <v/>
      </c>
      <c r="W7" s="23">
        <f>IF(U7=1,S7,0)</f>
        <v/>
      </c>
      <c r="X7" s="23">
        <f>IF(F7="",0,1)</f>
        <v/>
      </c>
      <c r="Y7" s="23">
        <f>IF(OR(F7="",Q7),0,IF(AND(ISNUMBER(K7),S7&lt;&gt;""),0,1))</f>
        <v/>
      </c>
      <c r="Z7" s="23">
        <f>IF(C7="",0,SUMPRODUCT(MAX(('Scales'!$V$6:$V$125&lt;&gt;"")*ISNUMBER(SEARCH('Scales'!$V$6:$V$125," "&amp;C7&amp;" "))*(ROW('Scales'!$V$6:$V$125)-5))))</f>
        <v/>
      </c>
      <c r="AA7" s="23">
        <f>IF(F7="","",IFERROR(IF(INDEX('Scales'!$H$6:$H$15,MATCH(O7,'Scales'!$E$6:$E$15,0))="",9E+99,INDEX('Scales'!$H$6:$H$15,MATCH(O7,'Scales'!$E$6:$E$15,0))),9E+99))</f>
        <v/>
      </c>
      <c r="AB7" s="23">
        <f>IF(N7="","",IF(AND(ISNUMBER(F7),N7&gt;0,N7&lt;=1,AA7=100),N7*100,N7))</f>
        <v/>
      </c>
    </row>
    <row r="8">
      <c r="A8" s="24" t="n"/>
      <c r="B8" s="18" t="n"/>
      <c r="C8" s="18" t="n"/>
      <c r="D8" s="18" t="n"/>
      <c r="E8" s="25" t="n"/>
      <c r="F8" s="24" t="n"/>
      <c r="G8" s="18" t="n"/>
      <c r="H8" s="24" t="n"/>
      <c r="I8" s="19">
        <f>IF(AND(C8="",D8=""),"",IF(D8&lt;&gt;"",D8,IF(Z8=0,"Other",INDEX('Scales'!$W$6:$W$125,Z8))))</f>
        <v/>
      </c>
      <c r="J8" s="26">
        <f>IF(OR(F8="",Q8,O8=0),"",IF(P8="Exact match",IFERROR(INDEX('Scales'!$N$6:$N$125,MATCH(O8&amp;"|"&amp;M8,'Scales'!$O$6:$O$125,0)),""),IF(ISNUMBER(AB8),IF(P8="4.0 points","",IF(AND(AB8&gt;=0,AB8&lt;=AA8),IFERROR(INDEX('Scales'!$N$6:$N$125,MATCH(O8&amp;"|"&amp;SUMPRODUCT(MAX(('Scales'!$K$6:$K$125=O8)*('Scales'!$M$6:$M$125&lt;=AB8)*'Scales'!$M$6:$M$125)),'Scales'!$O$6:$O$125,0)),""),"")),IFERROR(INDEX('Scales'!$N$6:$N$125,MATCH("1|"&amp;M8,'Scales'!$O$6:$O$125,0)),""))))</f>
        <v/>
      </c>
      <c r="K8" s="27">
        <f>IF(OR(F8="",Q8),"",IF(AND(P8="4.0 points",ISNUMBER(AB8)),IF(AND(AB8&gt;=0,AB8&lt;=AA8),MIN(4,AB8),""),IF(J8="","",IFERROR(INDEX('Scales'!$B$6:$C$18,MATCH(J8,'Scales'!$A$6:$A$18,0),'Scales'!$B$3),""))))</f>
        <v/>
      </c>
      <c r="L8" s="19">
        <f>IF(AND(A8="",C8="",F8=""),"",IF(F8="","Add a grade",IF(Q8,"Not counted (P, W, I grade)",IF(O8=0,"Unknown scale: pick one in column G",IF(NOT(ISNUMBER(K8)),"Check grade: not valid on this scale",IF(S8="","Check credits: use a number",IF(U8=1,"Counted","Not counted (settings)")))))))</f>
        <v/>
      </c>
      <c r="M8" s="23">
        <f>IF(F8="","",SUBSTITUTE(SUBSTITUTE(SUBSTITUTE(SUBSTITUTE(UPPER(TRIM(F8)),"%",""),"PLUS","+"),"MINUS","-")," ",""))</f>
        <v/>
      </c>
      <c r="N8" s="23">
        <f>IF(M8="","",IFERROR(VALUE(M8),""))</f>
        <v/>
      </c>
      <c r="O8" s="23">
        <f>IF(F8="","",IF(G8="",'Scales'!$F$3,IFERROR(INDEX('Scales'!$E$6:$E$15,MATCH(G8,'Scales'!$F$6:$F$15,0)),0)))</f>
        <v/>
      </c>
      <c r="P8" s="23">
        <f>IF(F8="","",IFERROR(INDEX('Scales'!$G$6:$G$15,MATCH(O8,'Scales'!$E$6:$E$15,0)),""))</f>
        <v/>
      </c>
      <c r="Q8" s="23">
        <f>IF(M8="",FALSE,COUNTIF('Scales'!$Q$6:$Q$35,M8)&gt;0)</f>
        <v/>
      </c>
      <c r="R8" s="23">
        <f>IF(A8="","",IF(ISNUMBER(A8),A8,IFERROR(VALUE(A8),IF(ISNUMBER(SEARCH("12",A8)),12,IF(ISNUMBER(SEARCH("11",A8)),11,IF(ISNUMBER(SEARCH("10",A8)),10,IF(ISNUMBER(SEARCH("9",A8)),9,IF(ISNUMBER(SEARCH("고1",A8)),10,IF(ISNUMBER(SEARCH("고2",A8)),11,IF(ISNUMBER(SEARCH("고3",A8)),12,IF(ISNUMBER(SEARCH("중3",A8)),9,IF(ISNUMBER(SEARCH("FRESH",A8)),9,IF(ISNUMBER(SEARCH("SOPH",A8)),10,IF(ISNUMBER(SEARCH("JUN",A8)),11,IF(ISNUMBER(SEARCH("SEN",A8)),12,"")))))))))))))))</f>
        <v/>
      </c>
      <c r="S8" s="23">
        <f>IF(E8="",1,IF(ISNUMBER(E8),IF(E8&gt;=0,E8,""),""))</f>
        <v/>
      </c>
      <c r="T8" s="23">
        <f>IFERROR(INDEX('Scales'!$T$6:$T$17,MATCH(I8,'Scales'!$S$6:$S$17,0))="Yes",FALSE)</f>
        <v/>
      </c>
      <c r="U8" s="23">
        <f>IF(AND(ISNUMBER(K8),ISNUMBER(S8),H8&lt;&gt;"No",OR(R8="",AND(R8&gt;='Start Here'!$C$7,R8&lt;='Start Here'!$C$8)),OR('Start Here'!$C$9="All graded courses",T8)),1,0)</f>
        <v/>
      </c>
      <c r="V8" s="23">
        <f>IF(U8=1,K8*S8,0)</f>
        <v/>
      </c>
      <c r="W8" s="23">
        <f>IF(U8=1,S8,0)</f>
        <v/>
      </c>
      <c r="X8" s="23">
        <f>IF(F8="",0,1)</f>
        <v/>
      </c>
      <c r="Y8" s="23">
        <f>IF(OR(F8="",Q8),0,IF(AND(ISNUMBER(K8),S8&lt;&gt;""),0,1))</f>
        <v/>
      </c>
      <c r="Z8" s="23">
        <f>IF(C8="",0,SUMPRODUCT(MAX(('Scales'!$V$6:$V$125&lt;&gt;"")*ISNUMBER(SEARCH('Scales'!$V$6:$V$125," "&amp;C8&amp;" "))*(ROW('Scales'!$V$6:$V$125)-5))))</f>
        <v/>
      </c>
      <c r="AA8" s="23">
        <f>IF(F8="","",IFERROR(IF(INDEX('Scales'!$H$6:$H$15,MATCH(O8,'Scales'!$E$6:$E$15,0))="",9E+99,INDEX('Scales'!$H$6:$H$15,MATCH(O8,'Scales'!$E$6:$E$15,0))),9E+99))</f>
        <v/>
      </c>
      <c r="AB8" s="23">
        <f>IF(N8="","",IF(AND(ISNUMBER(F8),N8&gt;0,N8&lt;=1,AA8=100),N8*100,N8))</f>
        <v/>
      </c>
    </row>
    <row r="9">
      <c r="A9" s="24" t="n"/>
      <c r="B9" s="18" t="n"/>
      <c r="C9" s="18" t="n"/>
      <c r="D9" s="18" t="n"/>
      <c r="E9" s="25" t="n"/>
      <c r="F9" s="24" t="n"/>
      <c r="G9" s="18" t="n"/>
      <c r="H9" s="24" t="n"/>
      <c r="I9" s="19">
        <f>IF(AND(C9="",D9=""),"",IF(D9&lt;&gt;"",D9,IF(Z9=0,"Other",INDEX('Scales'!$W$6:$W$125,Z9))))</f>
        <v/>
      </c>
      <c r="J9" s="26">
        <f>IF(OR(F9="",Q9,O9=0),"",IF(P9="Exact match",IFERROR(INDEX('Scales'!$N$6:$N$125,MATCH(O9&amp;"|"&amp;M9,'Scales'!$O$6:$O$125,0)),""),IF(ISNUMBER(AB9),IF(P9="4.0 points","",IF(AND(AB9&gt;=0,AB9&lt;=AA9),IFERROR(INDEX('Scales'!$N$6:$N$125,MATCH(O9&amp;"|"&amp;SUMPRODUCT(MAX(('Scales'!$K$6:$K$125=O9)*('Scales'!$M$6:$M$125&lt;=AB9)*'Scales'!$M$6:$M$125)),'Scales'!$O$6:$O$125,0)),""),"")),IFERROR(INDEX('Scales'!$N$6:$N$125,MATCH("1|"&amp;M9,'Scales'!$O$6:$O$125,0)),""))))</f>
        <v/>
      </c>
      <c r="K9" s="27">
        <f>IF(OR(F9="",Q9),"",IF(AND(P9="4.0 points",ISNUMBER(AB9)),IF(AND(AB9&gt;=0,AB9&lt;=AA9),MIN(4,AB9),""),IF(J9="","",IFERROR(INDEX('Scales'!$B$6:$C$18,MATCH(J9,'Scales'!$A$6:$A$18,0),'Scales'!$B$3),""))))</f>
        <v/>
      </c>
      <c r="L9" s="19">
        <f>IF(AND(A9="",C9="",F9=""),"",IF(F9="","Add a grade",IF(Q9,"Not counted (P, W, I grade)",IF(O9=0,"Unknown scale: pick one in column G",IF(NOT(ISNUMBER(K9)),"Check grade: not valid on this scale",IF(S9="","Check credits: use a number",IF(U9=1,"Counted","Not counted (settings)")))))))</f>
        <v/>
      </c>
      <c r="M9" s="23">
        <f>IF(F9="","",SUBSTITUTE(SUBSTITUTE(SUBSTITUTE(SUBSTITUTE(UPPER(TRIM(F9)),"%",""),"PLUS","+"),"MINUS","-")," ",""))</f>
        <v/>
      </c>
      <c r="N9" s="23">
        <f>IF(M9="","",IFERROR(VALUE(M9),""))</f>
        <v/>
      </c>
      <c r="O9" s="23">
        <f>IF(F9="","",IF(G9="",'Scales'!$F$3,IFERROR(INDEX('Scales'!$E$6:$E$15,MATCH(G9,'Scales'!$F$6:$F$15,0)),0)))</f>
        <v/>
      </c>
      <c r="P9" s="23">
        <f>IF(F9="","",IFERROR(INDEX('Scales'!$G$6:$G$15,MATCH(O9,'Scales'!$E$6:$E$15,0)),""))</f>
        <v/>
      </c>
      <c r="Q9" s="23">
        <f>IF(M9="",FALSE,COUNTIF('Scales'!$Q$6:$Q$35,M9)&gt;0)</f>
        <v/>
      </c>
      <c r="R9" s="23">
        <f>IF(A9="","",IF(ISNUMBER(A9),A9,IFERROR(VALUE(A9),IF(ISNUMBER(SEARCH("12",A9)),12,IF(ISNUMBER(SEARCH("11",A9)),11,IF(ISNUMBER(SEARCH("10",A9)),10,IF(ISNUMBER(SEARCH("9",A9)),9,IF(ISNUMBER(SEARCH("고1",A9)),10,IF(ISNUMBER(SEARCH("고2",A9)),11,IF(ISNUMBER(SEARCH("고3",A9)),12,IF(ISNUMBER(SEARCH("중3",A9)),9,IF(ISNUMBER(SEARCH("FRESH",A9)),9,IF(ISNUMBER(SEARCH("SOPH",A9)),10,IF(ISNUMBER(SEARCH("JUN",A9)),11,IF(ISNUMBER(SEARCH("SEN",A9)),12,"")))))))))))))))</f>
        <v/>
      </c>
      <c r="S9" s="23">
        <f>IF(E9="",1,IF(ISNUMBER(E9),IF(E9&gt;=0,E9,""),""))</f>
        <v/>
      </c>
      <c r="T9" s="23">
        <f>IFERROR(INDEX('Scales'!$T$6:$T$17,MATCH(I9,'Scales'!$S$6:$S$17,0))="Yes",FALSE)</f>
        <v/>
      </c>
      <c r="U9" s="23">
        <f>IF(AND(ISNUMBER(K9),ISNUMBER(S9),H9&lt;&gt;"No",OR(R9="",AND(R9&gt;='Start Here'!$C$7,R9&lt;='Start Here'!$C$8)),OR('Start Here'!$C$9="All graded courses",T9)),1,0)</f>
        <v/>
      </c>
      <c r="V9" s="23">
        <f>IF(U9=1,K9*S9,0)</f>
        <v/>
      </c>
      <c r="W9" s="23">
        <f>IF(U9=1,S9,0)</f>
        <v/>
      </c>
      <c r="X9" s="23">
        <f>IF(F9="",0,1)</f>
        <v/>
      </c>
      <c r="Y9" s="23">
        <f>IF(OR(F9="",Q9),0,IF(AND(ISNUMBER(K9),S9&lt;&gt;""),0,1))</f>
        <v/>
      </c>
      <c r="Z9" s="23">
        <f>IF(C9="",0,SUMPRODUCT(MAX(('Scales'!$V$6:$V$125&lt;&gt;"")*ISNUMBER(SEARCH('Scales'!$V$6:$V$125," "&amp;C9&amp;" "))*(ROW('Scales'!$V$6:$V$125)-5))))</f>
        <v/>
      </c>
      <c r="AA9" s="23">
        <f>IF(F9="","",IFERROR(IF(INDEX('Scales'!$H$6:$H$15,MATCH(O9,'Scales'!$E$6:$E$15,0))="",9E+99,INDEX('Scales'!$H$6:$H$15,MATCH(O9,'Scales'!$E$6:$E$15,0))),9E+99))</f>
        <v/>
      </c>
      <c r="AB9" s="23">
        <f>IF(N9="","",IF(AND(ISNUMBER(F9),N9&gt;0,N9&lt;=1,AA9=100),N9*100,N9))</f>
        <v/>
      </c>
    </row>
    <row r="10">
      <c r="A10" s="24" t="n"/>
      <c r="B10" s="18" t="n"/>
      <c r="C10" s="18" t="n"/>
      <c r="D10" s="18" t="n"/>
      <c r="E10" s="25" t="n"/>
      <c r="F10" s="24" t="n"/>
      <c r="G10" s="18" t="n"/>
      <c r="H10" s="24" t="n"/>
      <c r="I10" s="19">
        <f>IF(AND(C10="",D10=""),"",IF(D10&lt;&gt;"",D10,IF(Z10=0,"Other",INDEX('Scales'!$W$6:$W$125,Z10))))</f>
        <v/>
      </c>
      <c r="J10" s="26">
        <f>IF(OR(F10="",Q10,O10=0),"",IF(P10="Exact match",IFERROR(INDEX('Scales'!$N$6:$N$125,MATCH(O10&amp;"|"&amp;M10,'Scales'!$O$6:$O$125,0)),""),IF(ISNUMBER(AB10),IF(P10="4.0 points","",IF(AND(AB10&gt;=0,AB10&lt;=AA10),IFERROR(INDEX('Scales'!$N$6:$N$125,MATCH(O10&amp;"|"&amp;SUMPRODUCT(MAX(('Scales'!$K$6:$K$125=O10)*('Scales'!$M$6:$M$125&lt;=AB10)*'Scales'!$M$6:$M$125)),'Scales'!$O$6:$O$125,0)),""),"")),IFERROR(INDEX('Scales'!$N$6:$N$125,MATCH("1|"&amp;M10,'Scales'!$O$6:$O$125,0)),""))))</f>
        <v/>
      </c>
      <c r="K10" s="27">
        <f>IF(OR(F10="",Q10),"",IF(AND(P10="4.0 points",ISNUMBER(AB10)),IF(AND(AB10&gt;=0,AB10&lt;=AA10),MIN(4,AB10),""),IF(J10="","",IFERROR(INDEX('Scales'!$B$6:$C$18,MATCH(J10,'Scales'!$A$6:$A$18,0),'Scales'!$B$3),""))))</f>
        <v/>
      </c>
      <c r="L10" s="19">
        <f>IF(AND(A10="",C10="",F10=""),"",IF(F10="","Add a grade",IF(Q10,"Not counted (P, W, I grade)",IF(O10=0,"Unknown scale: pick one in column G",IF(NOT(ISNUMBER(K10)),"Check grade: not valid on this scale",IF(S10="","Check credits: use a number",IF(U10=1,"Counted","Not counted (settings)")))))))</f>
        <v/>
      </c>
      <c r="M10" s="23">
        <f>IF(F10="","",SUBSTITUTE(SUBSTITUTE(SUBSTITUTE(SUBSTITUTE(UPPER(TRIM(F10)),"%",""),"PLUS","+"),"MINUS","-")," ",""))</f>
        <v/>
      </c>
      <c r="N10" s="23">
        <f>IF(M10="","",IFERROR(VALUE(M10),""))</f>
        <v/>
      </c>
      <c r="O10" s="23">
        <f>IF(F10="","",IF(G10="",'Scales'!$F$3,IFERROR(INDEX('Scales'!$E$6:$E$15,MATCH(G10,'Scales'!$F$6:$F$15,0)),0)))</f>
        <v/>
      </c>
      <c r="P10" s="23">
        <f>IF(F10="","",IFERROR(INDEX('Scales'!$G$6:$G$15,MATCH(O10,'Scales'!$E$6:$E$15,0)),""))</f>
        <v/>
      </c>
      <c r="Q10" s="23">
        <f>IF(M10="",FALSE,COUNTIF('Scales'!$Q$6:$Q$35,M10)&gt;0)</f>
        <v/>
      </c>
      <c r="R10" s="23">
        <f>IF(A10="","",IF(ISNUMBER(A10),A10,IFERROR(VALUE(A10),IF(ISNUMBER(SEARCH("12",A10)),12,IF(ISNUMBER(SEARCH("11",A10)),11,IF(ISNUMBER(SEARCH("10",A10)),10,IF(ISNUMBER(SEARCH("9",A10)),9,IF(ISNUMBER(SEARCH("고1",A10)),10,IF(ISNUMBER(SEARCH("고2",A10)),11,IF(ISNUMBER(SEARCH("고3",A10)),12,IF(ISNUMBER(SEARCH("중3",A10)),9,IF(ISNUMBER(SEARCH("FRESH",A10)),9,IF(ISNUMBER(SEARCH("SOPH",A10)),10,IF(ISNUMBER(SEARCH("JUN",A10)),11,IF(ISNUMBER(SEARCH("SEN",A10)),12,"")))))))))))))))</f>
        <v/>
      </c>
      <c r="S10" s="23">
        <f>IF(E10="",1,IF(ISNUMBER(E10),IF(E10&gt;=0,E10,""),""))</f>
        <v/>
      </c>
      <c r="T10" s="23">
        <f>IFERROR(INDEX('Scales'!$T$6:$T$17,MATCH(I10,'Scales'!$S$6:$S$17,0))="Yes",FALSE)</f>
        <v/>
      </c>
      <c r="U10" s="23">
        <f>IF(AND(ISNUMBER(K10),ISNUMBER(S10),H10&lt;&gt;"No",OR(R10="",AND(R10&gt;='Start Here'!$C$7,R10&lt;='Start Here'!$C$8)),OR('Start Here'!$C$9="All graded courses",T10)),1,0)</f>
        <v/>
      </c>
      <c r="V10" s="23">
        <f>IF(U10=1,K10*S10,0)</f>
        <v/>
      </c>
      <c r="W10" s="23">
        <f>IF(U10=1,S10,0)</f>
        <v/>
      </c>
      <c r="X10" s="23">
        <f>IF(F10="",0,1)</f>
        <v/>
      </c>
      <c r="Y10" s="23">
        <f>IF(OR(F10="",Q10),0,IF(AND(ISNUMBER(K10),S10&lt;&gt;""),0,1))</f>
        <v/>
      </c>
      <c r="Z10" s="23">
        <f>IF(C10="",0,SUMPRODUCT(MAX(('Scales'!$V$6:$V$125&lt;&gt;"")*ISNUMBER(SEARCH('Scales'!$V$6:$V$125," "&amp;C10&amp;" "))*(ROW('Scales'!$V$6:$V$125)-5))))</f>
        <v/>
      </c>
      <c r="AA10" s="23">
        <f>IF(F10="","",IFERROR(IF(INDEX('Scales'!$H$6:$H$15,MATCH(O10,'Scales'!$E$6:$E$15,0))="",9E+99,INDEX('Scales'!$H$6:$H$15,MATCH(O10,'Scales'!$E$6:$E$15,0))),9E+99))</f>
        <v/>
      </c>
      <c r="AB10" s="23">
        <f>IF(N10="","",IF(AND(ISNUMBER(F10),N10&gt;0,N10&lt;=1,AA10=100),N10*100,N10))</f>
        <v/>
      </c>
    </row>
    <row r="11">
      <c r="A11" s="24" t="n"/>
      <c r="B11" s="18" t="n"/>
      <c r="C11" s="18" t="n"/>
      <c r="D11" s="18" t="n"/>
      <c r="E11" s="25" t="n"/>
      <c r="F11" s="24" t="n"/>
      <c r="G11" s="18" t="n"/>
      <c r="H11" s="24" t="n"/>
      <c r="I11" s="19">
        <f>IF(AND(C11="",D11=""),"",IF(D11&lt;&gt;"",D11,IF(Z11=0,"Other",INDEX('Scales'!$W$6:$W$125,Z11))))</f>
        <v/>
      </c>
      <c r="J11" s="26">
        <f>IF(OR(F11="",Q11,O11=0),"",IF(P11="Exact match",IFERROR(INDEX('Scales'!$N$6:$N$125,MATCH(O11&amp;"|"&amp;M11,'Scales'!$O$6:$O$125,0)),""),IF(ISNUMBER(AB11),IF(P11="4.0 points","",IF(AND(AB11&gt;=0,AB11&lt;=AA11),IFERROR(INDEX('Scales'!$N$6:$N$125,MATCH(O11&amp;"|"&amp;SUMPRODUCT(MAX(('Scales'!$K$6:$K$125=O11)*('Scales'!$M$6:$M$125&lt;=AB11)*'Scales'!$M$6:$M$125)),'Scales'!$O$6:$O$125,0)),""),"")),IFERROR(INDEX('Scales'!$N$6:$N$125,MATCH("1|"&amp;M11,'Scales'!$O$6:$O$125,0)),""))))</f>
        <v/>
      </c>
      <c r="K11" s="27">
        <f>IF(OR(F11="",Q11),"",IF(AND(P11="4.0 points",ISNUMBER(AB11)),IF(AND(AB11&gt;=0,AB11&lt;=AA11),MIN(4,AB11),""),IF(J11="","",IFERROR(INDEX('Scales'!$B$6:$C$18,MATCH(J11,'Scales'!$A$6:$A$18,0),'Scales'!$B$3),""))))</f>
        <v/>
      </c>
      <c r="L11" s="19">
        <f>IF(AND(A11="",C11="",F11=""),"",IF(F11="","Add a grade",IF(Q11,"Not counted (P, W, I grade)",IF(O11=0,"Unknown scale: pick one in column G",IF(NOT(ISNUMBER(K11)),"Check grade: not valid on this scale",IF(S11="","Check credits: use a number",IF(U11=1,"Counted","Not counted (settings)")))))))</f>
        <v/>
      </c>
      <c r="M11" s="23">
        <f>IF(F11="","",SUBSTITUTE(SUBSTITUTE(SUBSTITUTE(SUBSTITUTE(UPPER(TRIM(F11)),"%",""),"PLUS","+"),"MINUS","-")," ",""))</f>
        <v/>
      </c>
      <c r="N11" s="23">
        <f>IF(M11="","",IFERROR(VALUE(M11),""))</f>
        <v/>
      </c>
      <c r="O11" s="23">
        <f>IF(F11="","",IF(G11="",'Scales'!$F$3,IFERROR(INDEX('Scales'!$E$6:$E$15,MATCH(G11,'Scales'!$F$6:$F$15,0)),0)))</f>
        <v/>
      </c>
      <c r="P11" s="23">
        <f>IF(F11="","",IFERROR(INDEX('Scales'!$G$6:$G$15,MATCH(O11,'Scales'!$E$6:$E$15,0)),""))</f>
        <v/>
      </c>
      <c r="Q11" s="23">
        <f>IF(M11="",FALSE,COUNTIF('Scales'!$Q$6:$Q$35,M11)&gt;0)</f>
        <v/>
      </c>
      <c r="R11" s="23">
        <f>IF(A11="","",IF(ISNUMBER(A11),A11,IFERROR(VALUE(A11),IF(ISNUMBER(SEARCH("12",A11)),12,IF(ISNUMBER(SEARCH("11",A11)),11,IF(ISNUMBER(SEARCH("10",A11)),10,IF(ISNUMBER(SEARCH("9",A11)),9,IF(ISNUMBER(SEARCH("고1",A11)),10,IF(ISNUMBER(SEARCH("고2",A11)),11,IF(ISNUMBER(SEARCH("고3",A11)),12,IF(ISNUMBER(SEARCH("중3",A11)),9,IF(ISNUMBER(SEARCH("FRESH",A11)),9,IF(ISNUMBER(SEARCH("SOPH",A11)),10,IF(ISNUMBER(SEARCH("JUN",A11)),11,IF(ISNUMBER(SEARCH("SEN",A11)),12,"")))))))))))))))</f>
        <v/>
      </c>
      <c r="S11" s="23">
        <f>IF(E11="",1,IF(ISNUMBER(E11),IF(E11&gt;=0,E11,""),""))</f>
        <v/>
      </c>
      <c r="T11" s="23">
        <f>IFERROR(INDEX('Scales'!$T$6:$T$17,MATCH(I11,'Scales'!$S$6:$S$17,0))="Yes",FALSE)</f>
        <v/>
      </c>
      <c r="U11" s="23">
        <f>IF(AND(ISNUMBER(K11),ISNUMBER(S11),H11&lt;&gt;"No",OR(R11="",AND(R11&gt;='Start Here'!$C$7,R11&lt;='Start Here'!$C$8)),OR('Start Here'!$C$9="All graded courses",T11)),1,0)</f>
        <v/>
      </c>
      <c r="V11" s="23">
        <f>IF(U11=1,K11*S11,0)</f>
        <v/>
      </c>
      <c r="W11" s="23">
        <f>IF(U11=1,S11,0)</f>
        <v/>
      </c>
      <c r="X11" s="23">
        <f>IF(F11="",0,1)</f>
        <v/>
      </c>
      <c r="Y11" s="23">
        <f>IF(OR(F11="",Q11),0,IF(AND(ISNUMBER(K11),S11&lt;&gt;""),0,1))</f>
        <v/>
      </c>
      <c r="Z11" s="23">
        <f>IF(C11="",0,SUMPRODUCT(MAX(('Scales'!$V$6:$V$125&lt;&gt;"")*ISNUMBER(SEARCH('Scales'!$V$6:$V$125," "&amp;C11&amp;" "))*(ROW('Scales'!$V$6:$V$125)-5))))</f>
        <v/>
      </c>
      <c r="AA11" s="23">
        <f>IF(F11="","",IFERROR(IF(INDEX('Scales'!$H$6:$H$15,MATCH(O11,'Scales'!$E$6:$E$15,0))="",9E+99,INDEX('Scales'!$H$6:$H$15,MATCH(O11,'Scales'!$E$6:$E$15,0))),9E+99))</f>
        <v/>
      </c>
      <c r="AB11" s="23">
        <f>IF(N11="","",IF(AND(ISNUMBER(F11),N11&gt;0,N11&lt;=1,AA11=100),N11*100,N11))</f>
        <v/>
      </c>
    </row>
    <row r="12">
      <c r="A12" s="24" t="n"/>
      <c r="B12" s="18" t="n"/>
      <c r="C12" s="18" t="n"/>
      <c r="D12" s="18" t="n"/>
      <c r="E12" s="25" t="n"/>
      <c r="F12" s="24" t="n"/>
      <c r="G12" s="18" t="n"/>
      <c r="H12" s="24" t="n"/>
      <c r="I12" s="19">
        <f>IF(AND(C12="",D12=""),"",IF(D12&lt;&gt;"",D12,IF(Z12=0,"Other",INDEX('Scales'!$W$6:$W$125,Z12))))</f>
        <v/>
      </c>
      <c r="J12" s="26">
        <f>IF(OR(F12="",Q12,O12=0),"",IF(P12="Exact match",IFERROR(INDEX('Scales'!$N$6:$N$125,MATCH(O12&amp;"|"&amp;M12,'Scales'!$O$6:$O$125,0)),""),IF(ISNUMBER(AB12),IF(P12="4.0 points","",IF(AND(AB12&gt;=0,AB12&lt;=AA12),IFERROR(INDEX('Scales'!$N$6:$N$125,MATCH(O12&amp;"|"&amp;SUMPRODUCT(MAX(('Scales'!$K$6:$K$125=O12)*('Scales'!$M$6:$M$125&lt;=AB12)*'Scales'!$M$6:$M$125)),'Scales'!$O$6:$O$125,0)),""),"")),IFERROR(INDEX('Scales'!$N$6:$N$125,MATCH("1|"&amp;M12,'Scales'!$O$6:$O$125,0)),""))))</f>
        <v/>
      </c>
      <c r="K12" s="27">
        <f>IF(OR(F12="",Q12),"",IF(AND(P12="4.0 points",ISNUMBER(AB12)),IF(AND(AB12&gt;=0,AB12&lt;=AA12),MIN(4,AB12),""),IF(J12="","",IFERROR(INDEX('Scales'!$B$6:$C$18,MATCH(J12,'Scales'!$A$6:$A$18,0),'Scales'!$B$3),""))))</f>
        <v/>
      </c>
      <c r="L12" s="19">
        <f>IF(AND(A12="",C12="",F12=""),"",IF(F12="","Add a grade",IF(Q12,"Not counted (P, W, I grade)",IF(O12=0,"Unknown scale: pick one in column G",IF(NOT(ISNUMBER(K12)),"Check grade: not valid on this scale",IF(S12="","Check credits: use a number",IF(U12=1,"Counted","Not counted (settings)")))))))</f>
        <v/>
      </c>
      <c r="M12" s="23">
        <f>IF(F12="","",SUBSTITUTE(SUBSTITUTE(SUBSTITUTE(SUBSTITUTE(UPPER(TRIM(F12)),"%",""),"PLUS","+"),"MINUS","-")," ",""))</f>
        <v/>
      </c>
      <c r="N12" s="23">
        <f>IF(M12="","",IFERROR(VALUE(M12),""))</f>
        <v/>
      </c>
      <c r="O12" s="23">
        <f>IF(F12="","",IF(G12="",'Scales'!$F$3,IFERROR(INDEX('Scales'!$E$6:$E$15,MATCH(G12,'Scales'!$F$6:$F$15,0)),0)))</f>
        <v/>
      </c>
      <c r="P12" s="23">
        <f>IF(F12="","",IFERROR(INDEX('Scales'!$G$6:$G$15,MATCH(O12,'Scales'!$E$6:$E$15,0)),""))</f>
        <v/>
      </c>
      <c r="Q12" s="23">
        <f>IF(M12="",FALSE,COUNTIF('Scales'!$Q$6:$Q$35,M12)&gt;0)</f>
        <v/>
      </c>
      <c r="R12" s="23">
        <f>IF(A12="","",IF(ISNUMBER(A12),A12,IFERROR(VALUE(A12),IF(ISNUMBER(SEARCH("12",A12)),12,IF(ISNUMBER(SEARCH("11",A12)),11,IF(ISNUMBER(SEARCH("10",A12)),10,IF(ISNUMBER(SEARCH("9",A12)),9,IF(ISNUMBER(SEARCH("고1",A12)),10,IF(ISNUMBER(SEARCH("고2",A12)),11,IF(ISNUMBER(SEARCH("고3",A12)),12,IF(ISNUMBER(SEARCH("중3",A12)),9,IF(ISNUMBER(SEARCH("FRESH",A12)),9,IF(ISNUMBER(SEARCH("SOPH",A12)),10,IF(ISNUMBER(SEARCH("JUN",A12)),11,IF(ISNUMBER(SEARCH("SEN",A12)),12,"")))))))))))))))</f>
        <v/>
      </c>
      <c r="S12" s="23">
        <f>IF(E12="",1,IF(ISNUMBER(E12),IF(E12&gt;=0,E12,""),""))</f>
        <v/>
      </c>
      <c r="T12" s="23">
        <f>IFERROR(INDEX('Scales'!$T$6:$T$17,MATCH(I12,'Scales'!$S$6:$S$17,0))="Yes",FALSE)</f>
        <v/>
      </c>
      <c r="U12" s="23">
        <f>IF(AND(ISNUMBER(K12),ISNUMBER(S12),H12&lt;&gt;"No",OR(R12="",AND(R12&gt;='Start Here'!$C$7,R12&lt;='Start Here'!$C$8)),OR('Start Here'!$C$9="All graded courses",T12)),1,0)</f>
        <v/>
      </c>
      <c r="V12" s="23">
        <f>IF(U12=1,K12*S12,0)</f>
        <v/>
      </c>
      <c r="W12" s="23">
        <f>IF(U12=1,S12,0)</f>
        <v/>
      </c>
      <c r="X12" s="23">
        <f>IF(F12="",0,1)</f>
        <v/>
      </c>
      <c r="Y12" s="23">
        <f>IF(OR(F12="",Q12),0,IF(AND(ISNUMBER(K12),S12&lt;&gt;""),0,1))</f>
        <v/>
      </c>
      <c r="Z12" s="23">
        <f>IF(C12="",0,SUMPRODUCT(MAX(('Scales'!$V$6:$V$125&lt;&gt;"")*ISNUMBER(SEARCH('Scales'!$V$6:$V$125," "&amp;C12&amp;" "))*(ROW('Scales'!$V$6:$V$125)-5))))</f>
        <v/>
      </c>
      <c r="AA12" s="23">
        <f>IF(F12="","",IFERROR(IF(INDEX('Scales'!$H$6:$H$15,MATCH(O12,'Scales'!$E$6:$E$15,0))="",9E+99,INDEX('Scales'!$H$6:$H$15,MATCH(O12,'Scales'!$E$6:$E$15,0))),9E+99))</f>
        <v/>
      </c>
      <c r="AB12" s="23">
        <f>IF(N12="","",IF(AND(ISNUMBER(F12),N12&gt;0,N12&lt;=1,AA12=100),N12*100,N12))</f>
        <v/>
      </c>
    </row>
    <row r="13">
      <c r="A13" s="24" t="n"/>
      <c r="B13" s="18" t="n"/>
      <c r="C13" s="18" t="n"/>
      <c r="D13" s="18" t="n"/>
      <c r="E13" s="25" t="n"/>
      <c r="F13" s="24" t="n"/>
      <c r="G13" s="18" t="n"/>
      <c r="H13" s="24" t="n"/>
      <c r="I13" s="19">
        <f>IF(AND(C13="",D13=""),"",IF(D13&lt;&gt;"",D13,IF(Z13=0,"Other",INDEX('Scales'!$W$6:$W$125,Z13))))</f>
        <v/>
      </c>
      <c r="J13" s="26">
        <f>IF(OR(F13="",Q13,O13=0),"",IF(P13="Exact match",IFERROR(INDEX('Scales'!$N$6:$N$125,MATCH(O13&amp;"|"&amp;M13,'Scales'!$O$6:$O$125,0)),""),IF(ISNUMBER(AB13),IF(P13="4.0 points","",IF(AND(AB13&gt;=0,AB13&lt;=AA13),IFERROR(INDEX('Scales'!$N$6:$N$125,MATCH(O13&amp;"|"&amp;SUMPRODUCT(MAX(('Scales'!$K$6:$K$125=O13)*('Scales'!$M$6:$M$125&lt;=AB13)*'Scales'!$M$6:$M$125)),'Scales'!$O$6:$O$125,0)),""),"")),IFERROR(INDEX('Scales'!$N$6:$N$125,MATCH("1|"&amp;M13,'Scales'!$O$6:$O$125,0)),""))))</f>
        <v/>
      </c>
      <c r="K13" s="27">
        <f>IF(OR(F13="",Q13),"",IF(AND(P13="4.0 points",ISNUMBER(AB13)),IF(AND(AB13&gt;=0,AB13&lt;=AA13),MIN(4,AB13),""),IF(J13="","",IFERROR(INDEX('Scales'!$B$6:$C$18,MATCH(J13,'Scales'!$A$6:$A$18,0),'Scales'!$B$3),""))))</f>
        <v/>
      </c>
      <c r="L13" s="19">
        <f>IF(AND(A13="",C13="",F13=""),"",IF(F13="","Add a grade",IF(Q13,"Not counted (P, W, I grade)",IF(O13=0,"Unknown scale: pick one in column G",IF(NOT(ISNUMBER(K13)),"Check grade: not valid on this scale",IF(S13="","Check credits: use a number",IF(U13=1,"Counted","Not counted (settings)")))))))</f>
        <v/>
      </c>
      <c r="M13" s="23">
        <f>IF(F13="","",SUBSTITUTE(SUBSTITUTE(SUBSTITUTE(SUBSTITUTE(UPPER(TRIM(F13)),"%",""),"PLUS","+"),"MINUS","-")," ",""))</f>
        <v/>
      </c>
      <c r="N13" s="23">
        <f>IF(M13="","",IFERROR(VALUE(M13),""))</f>
        <v/>
      </c>
      <c r="O13" s="23">
        <f>IF(F13="","",IF(G13="",'Scales'!$F$3,IFERROR(INDEX('Scales'!$E$6:$E$15,MATCH(G13,'Scales'!$F$6:$F$15,0)),0)))</f>
        <v/>
      </c>
      <c r="P13" s="23">
        <f>IF(F13="","",IFERROR(INDEX('Scales'!$G$6:$G$15,MATCH(O13,'Scales'!$E$6:$E$15,0)),""))</f>
        <v/>
      </c>
      <c r="Q13" s="23">
        <f>IF(M13="",FALSE,COUNTIF('Scales'!$Q$6:$Q$35,M13)&gt;0)</f>
        <v/>
      </c>
      <c r="R13" s="23">
        <f>IF(A13="","",IF(ISNUMBER(A13),A13,IFERROR(VALUE(A13),IF(ISNUMBER(SEARCH("12",A13)),12,IF(ISNUMBER(SEARCH("11",A13)),11,IF(ISNUMBER(SEARCH("10",A13)),10,IF(ISNUMBER(SEARCH("9",A13)),9,IF(ISNUMBER(SEARCH("고1",A13)),10,IF(ISNUMBER(SEARCH("고2",A13)),11,IF(ISNUMBER(SEARCH("고3",A13)),12,IF(ISNUMBER(SEARCH("중3",A13)),9,IF(ISNUMBER(SEARCH("FRESH",A13)),9,IF(ISNUMBER(SEARCH("SOPH",A13)),10,IF(ISNUMBER(SEARCH("JUN",A13)),11,IF(ISNUMBER(SEARCH("SEN",A13)),12,"")))))))))))))))</f>
        <v/>
      </c>
      <c r="S13" s="23">
        <f>IF(E13="",1,IF(ISNUMBER(E13),IF(E13&gt;=0,E13,""),""))</f>
        <v/>
      </c>
      <c r="T13" s="23">
        <f>IFERROR(INDEX('Scales'!$T$6:$T$17,MATCH(I13,'Scales'!$S$6:$S$17,0))="Yes",FALSE)</f>
        <v/>
      </c>
      <c r="U13" s="23">
        <f>IF(AND(ISNUMBER(K13),ISNUMBER(S13),H13&lt;&gt;"No",OR(R13="",AND(R13&gt;='Start Here'!$C$7,R13&lt;='Start Here'!$C$8)),OR('Start Here'!$C$9="All graded courses",T13)),1,0)</f>
        <v/>
      </c>
      <c r="V13" s="23">
        <f>IF(U13=1,K13*S13,0)</f>
        <v/>
      </c>
      <c r="W13" s="23">
        <f>IF(U13=1,S13,0)</f>
        <v/>
      </c>
      <c r="X13" s="23">
        <f>IF(F13="",0,1)</f>
        <v/>
      </c>
      <c r="Y13" s="23">
        <f>IF(OR(F13="",Q13),0,IF(AND(ISNUMBER(K13),S13&lt;&gt;""),0,1))</f>
        <v/>
      </c>
      <c r="Z13" s="23">
        <f>IF(C13="",0,SUMPRODUCT(MAX(('Scales'!$V$6:$V$125&lt;&gt;"")*ISNUMBER(SEARCH('Scales'!$V$6:$V$125," "&amp;C13&amp;" "))*(ROW('Scales'!$V$6:$V$125)-5))))</f>
        <v/>
      </c>
      <c r="AA13" s="23">
        <f>IF(F13="","",IFERROR(IF(INDEX('Scales'!$H$6:$H$15,MATCH(O13,'Scales'!$E$6:$E$15,0))="",9E+99,INDEX('Scales'!$H$6:$H$15,MATCH(O13,'Scales'!$E$6:$E$15,0))),9E+99))</f>
        <v/>
      </c>
      <c r="AB13" s="23">
        <f>IF(N13="","",IF(AND(ISNUMBER(F13),N13&gt;0,N13&lt;=1,AA13=100),N13*100,N13))</f>
        <v/>
      </c>
    </row>
    <row r="14">
      <c r="A14" s="24" t="n"/>
      <c r="B14" s="18" t="n"/>
      <c r="C14" s="18" t="n"/>
      <c r="D14" s="18" t="n"/>
      <c r="E14" s="25" t="n"/>
      <c r="F14" s="24" t="n"/>
      <c r="G14" s="18" t="n"/>
      <c r="H14" s="24" t="n"/>
      <c r="I14" s="19">
        <f>IF(AND(C14="",D14=""),"",IF(D14&lt;&gt;"",D14,IF(Z14=0,"Other",INDEX('Scales'!$W$6:$W$125,Z14))))</f>
        <v/>
      </c>
      <c r="J14" s="26">
        <f>IF(OR(F14="",Q14,O14=0),"",IF(P14="Exact match",IFERROR(INDEX('Scales'!$N$6:$N$125,MATCH(O14&amp;"|"&amp;M14,'Scales'!$O$6:$O$125,0)),""),IF(ISNUMBER(AB14),IF(P14="4.0 points","",IF(AND(AB14&gt;=0,AB14&lt;=AA14),IFERROR(INDEX('Scales'!$N$6:$N$125,MATCH(O14&amp;"|"&amp;SUMPRODUCT(MAX(('Scales'!$K$6:$K$125=O14)*('Scales'!$M$6:$M$125&lt;=AB14)*'Scales'!$M$6:$M$125)),'Scales'!$O$6:$O$125,0)),""),"")),IFERROR(INDEX('Scales'!$N$6:$N$125,MATCH("1|"&amp;M14,'Scales'!$O$6:$O$125,0)),""))))</f>
        <v/>
      </c>
      <c r="K14" s="27">
        <f>IF(OR(F14="",Q14),"",IF(AND(P14="4.0 points",ISNUMBER(AB14)),IF(AND(AB14&gt;=0,AB14&lt;=AA14),MIN(4,AB14),""),IF(J14="","",IFERROR(INDEX('Scales'!$B$6:$C$18,MATCH(J14,'Scales'!$A$6:$A$18,0),'Scales'!$B$3),""))))</f>
        <v/>
      </c>
      <c r="L14" s="19">
        <f>IF(AND(A14="",C14="",F14=""),"",IF(F14="","Add a grade",IF(Q14,"Not counted (P, W, I grade)",IF(O14=0,"Unknown scale: pick one in column G",IF(NOT(ISNUMBER(K14)),"Check grade: not valid on this scale",IF(S14="","Check credits: use a number",IF(U14=1,"Counted","Not counted (settings)")))))))</f>
        <v/>
      </c>
      <c r="M14" s="23">
        <f>IF(F14="","",SUBSTITUTE(SUBSTITUTE(SUBSTITUTE(SUBSTITUTE(UPPER(TRIM(F14)),"%",""),"PLUS","+"),"MINUS","-")," ",""))</f>
        <v/>
      </c>
      <c r="N14" s="23">
        <f>IF(M14="","",IFERROR(VALUE(M14),""))</f>
        <v/>
      </c>
      <c r="O14" s="23">
        <f>IF(F14="","",IF(G14="",'Scales'!$F$3,IFERROR(INDEX('Scales'!$E$6:$E$15,MATCH(G14,'Scales'!$F$6:$F$15,0)),0)))</f>
        <v/>
      </c>
      <c r="P14" s="23">
        <f>IF(F14="","",IFERROR(INDEX('Scales'!$G$6:$G$15,MATCH(O14,'Scales'!$E$6:$E$15,0)),""))</f>
        <v/>
      </c>
      <c r="Q14" s="23">
        <f>IF(M14="",FALSE,COUNTIF('Scales'!$Q$6:$Q$35,M14)&gt;0)</f>
        <v/>
      </c>
      <c r="R14" s="23">
        <f>IF(A14="","",IF(ISNUMBER(A14),A14,IFERROR(VALUE(A14),IF(ISNUMBER(SEARCH("12",A14)),12,IF(ISNUMBER(SEARCH("11",A14)),11,IF(ISNUMBER(SEARCH("10",A14)),10,IF(ISNUMBER(SEARCH("9",A14)),9,IF(ISNUMBER(SEARCH("고1",A14)),10,IF(ISNUMBER(SEARCH("고2",A14)),11,IF(ISNUMBER(SEARCH("고3",A14)),12,IF(ISNUMBER(SEARCH("중3",A14)),9,IF(ISNUMBER(SEARCH("FRESH",A14)),9,IF(ISNUMBER(SEARCH("SOPH",A14)),10,IF(ISNUMBER(SEARCH("JUN",A14)),11,IF(ISNUMBER(SEARCH("SEN",A14)),12,"")))))))))))))))</f>
        <v/>
      </c>
      <c r="S14" s="23">
        <f>IF(E14="",1,IF(ISNUMBER(E14),IF(E14&gt;=0,E14,""),""))</f>
        <v/>
      </c>
      <c r="T14" s="23">
        <f>IFERROR(INDEX('Scales'!$T$6:$T$17,MATCH(I14,'Scales'!$S$6:$S$17,0))="Yes",FALSE)</f>
        <v/>
      </c>
      <c r="U14" s="23">
        <f>IF(AND(ISNUMBER(K14),ISNUMBER(S14),H14&lt;&gt;"No",OR(R14="",AND(R14&gt;='Start Here'!$C$7,R14&lt;='Start Here'!$C$8)),OR('Start Here'!$C$9="All graded courses",T14)),1,0)</f>
        <v/>
      </c>
      <c r="V14" s="23">
        <f>IF(U14=1,K14*S14,0)</f>
        <v/>
      </c>
      <c r="W14" s="23">
        <f>IF(U14=1,S14,0)</f>
        <v/>
      </c>
      <c r="X14" s="23">
        <f>IF(F14="",0,1)</f>
        <v/>
      </c>
      <c r="Y14" s="23">
        <f>IF(OR(F14="",Q14),0,IF(AND(ISNUMBER(K14),S14&lt;&gt;""),0,1))</f>
        <v/>
      </c>
      <c r="Z14" s="23">
        <f>IF(C14="",0,SUMPRODUCT(MAX(('Scales'!$V$6:$V$125&lt;&gt;"")*ISNUMBER(SEARCH('Scales'!$V$6:$V$125," "&amp;C14&amp;" "))*(ROW('Scales'!$V$6:$V$125)-5))))</f>
        <v/>
      </c>
      <c r="AA14" s="23">
        <f>IF(F14="","",IFERROR(IF(INDEX('Scales'!$H$6:$H$15,MATCH(O14,'Scales'!$E$6:$E$15,0))="",9E+99,INDEX('Scales'!$H$6:$H$15,MATCH(O14,'Scales'!$E$6:$E$15,0))),9E+99))</f>
        <v/>
      </c>
      <c r="AB14" s="23">
        <f>IF(N14="","",IF(AND(ISNUMBER(F14),N14&gt;0,N14&lt;=1,AA14=100),N14*100,N14))</f>
        <v/>
      </c>
    </row>
    <row r="15">
      <c r="A15" s="24" t="n"/>
      <c r="B15" s="18" t="n"/>
      <c r="C15" s="18" t="n"/>
      <c r="D15" s="18" t="n"/>
      <c r="E15" s="25" t="n"/>
      <c r="F15" s="24" t="n"/>
      <c r="G15" s="18" t="n"/>
      <c r="H15" s="24" t="n"/>
      <c r="I15" s="19">
        <f>IF(AND(C15="",D15=""),"",IF(D15&lt;&gt;"",D15,IF(Z15=0,"Other",INDEX('Scales'!$W$6:$W$125,Z15))))</f>
        <v/>
      </c>
      <c r="J15" s="26">
        <f>IF(OR(F15="",Q15,O15=0),"",IF(P15="Exact match",IFERROR(INDEX('Scales'!$N$6:$N$125,MATCH(O15&amp;"|"&amp;M15,'Scales'!$O$6:$O$125,0)),""),IF(ISNUMBER(AB15),IF(P15="4.0 points","",IF(AND(AB15&gt;=0,AB15&lt;=AA15),IFERROR(INDEX('Scales'!$N$6:$N$125,MATCH(O15&amp;"|"&amp;SUMPRODUCT(MAX(('Scales'!$K$6:$K$125=O15)*('Scales'!$M$6:$M$125&lt;=AB15)*'Scales'!$M$6:$M$125)),'Scales'!$O$6:$O$125,0)),""),"")),IFERROR(INDEX('Scales'!$N$6:$N$125,MATCH("1|"&amp;M15,'Scales'!$O$6:$O$125,0)),""))))</f>
        <v/>
      </c>
      <c r="K15" s="27">
        <f>IF(OR(F15="",Q15),"",IF(AND(P15="4.0 points",ISNUMBER(AB15)),IF(AND(AB15&gt;=0,AB15&lt;=AA15),MIN(4,AB15),""),IF(J15="","",IFERROR(INDEX('Scales'!$B$6:$C$18,MATCH(J15,'Scales'!$A$6:$A$18,0),'Scales'!$B$3),""))))</f>
        <v/>
      </c>
      <c r="L15" s="19">
        <f>IF(AND(A15="",C15="",F15=""),"",IF(F15="","Add a grade",IF(Q15,"Not counted (P, W, I grade)",IF(O15=0,"Unknown scale: pick one in column G",IF(NOT(ISNUMBER(K15)),"Check grade: not valid on this scale",IF(S15="","Check credits: use a number",IF(U15=1,"Counted","Not counted (settings)")))))))</f>
        <v/>
      </c>
      <c r="M15" s="23">
        <f>IF(F15="","",SUBSTITUTE(SUBSTITUTE(SUBSTITUTE(SUBSTITUTE(UPPER(TRIM(F15)),"%",""),"PLUS","+"),"MINUS","-")," ",""))</f>
        <v/>
      </c>
      <c r="N15" s="23">
        <f>IF(M15="","",IFERROR(VALUE(M15),""))</f>
        <v/>
      </c>
      <c r="O15" s="23">
        <f>IF(F15="","",IF(G15="",'Scales'!$F$3,IFERROR(INDEX('Scales'!$E$6:$E$15,MATCH(G15,'Scales'!$F$6:$F$15,0)),0)))</f>
        <v/>
      </c>
      <c r="P15" s="23">
        <f>IF(F15="","",IFERROR(INDEX('Scales'!$G$6:$G$15,MATCH(O15,'Scales'!$E$6:$E$15,0)),""))</f>
        <v/>
      </c>
      <c r="Q15" s="23">
        <f>IF(M15="",FALSE,COUNTIF('Scales'!$Q$6:$Q$35,M15)&gt;0)</f>
        <v/>
      </c>
      <c r="R15" s="23">
        <f>IF(A15="","",IF(ISNUMBER(A15),A15,IFERROR(VALUE(A15),IF(ISNUMBER(SEARCH("12",A15)),12,IF(ISNUMBER(SEARCH("11",A15)),11,IF(ISNUMBER(SEARCH("10",A15)),10,IF(ISNUMBER(SEARCH("9",A15)),9,IF(ISNUMBER(SEARCH("고1",A15)),10,IF(ISNUMBER(SEARCH("고2",A15)),11,IF(ISNUMBER(SEARCH("고3",A15)),12,IF(ISNUMBER(SEARCH("중3",A15)),9,IF(ISNUMBER(SEARCH("FRESH",A15)),9,IF(ISNUMBER(SEARCH("SOPH",A15)),10,IF(ISNUMBER(SEARCH("JUN",A15)),11,IF(ISNUMBER(SEARCH("SEN",A15)),12,"")))))))))))))))</f>
        <v/>
      </c>
      <c r="S15" s="23">
        <f>IF(E15="",1,IF(ISNUMBER(E15),IF(E15&gt;=0,E15,""),""))</f>
        <v/>
      </c>
      <c r="T15" s="23">
        <f>IFERROR(INDEX('Scales'!$T$6:$T$17,MATCH(I15,'Scales'!$S$6:$S$17,0))="Yes",FALSE)</f>
        <v/>
      </c>
      <c r="U15" s="23">
        <f>IF(AND(ISNUMBER(K15),ISNUMBER(S15),H15&lt;&gt;"No",OR(R15="",AND(R15&gt;='Start Here'!$C$7,R15&lt;='Start Here'!$C$8)),OR('Start Here'!$C$9="All graded courses",T15)),1,0)</f>
        <v/>
      </c>
      <c r="V15" s="23">
        <f>IF(U15=1,K15*S15,0)</f>
        <v/>
      </c>
      <c r="W15" s="23">
        <f>IF(U15=1,S15,0)</f>
        <v/>
      </c>
      <c r="X15" s="23">
        <f>IF(F15="",0,1)</f>
        <v/>
      </c>
      <c r="Y15" s="23">
        <f>IF(OR(F15="",Q15),0,IF(AND(ISNUMBER(K15),S15&lt;&gt;""),0,1))</f>
        <v/>
      </c>
      <c r="Z15" s="23">
        <f>IF(C15="",0,SUMPRODUCT(MAX(('Scales'!$V$6:$V$125&lt;&gt;"")*ISNUMBER(SEARCH('Scales'!$V$6:$V$125," "&amp;C15&amp;" "))*(ROW('Scales'!$V$6:$V$125)-5))))</f>
        <v/>
      </c>
      <c r="AA15" s="23">
        <f>IF(F15="","",IFERROR(IF(INDEX('Scales'!$H$6:$H$15,MATCH(O15,'Scales'!$E$6:$E$15,0))="",9E+99,INDEX('Scales'!$H$6:$H$15,MATCH(O15,'Scales'!$E$6:$E$15,0))),9E+99))</f>
        <v/>
      </c>
      <c r="AB15" s="23">
        <f>IF(N15="","",IF(AND(ISNUMBER(F15),N15&gt;0,N15&lt;=1,AA15=100),N15*100,N15))</f>
        <v/>
      </c>
    </row>
    <row r="16">
      <c r="A16" s="24" t="n"/>
      <c r="B16" s="18" t="n"/>
      <c r="C16" s="18" t="n"/>
      <c r="D16" s="18" t="n"/>
      <c r="E16" s="25" t="n"/>
      <c r="F16" s="24" t="n"/>
      <c r="G16" s="18" t="n"/>
      <c r="H16" s="24" t="n"/>
      <c r="I16" s="19">
        <f>IF(AND(C16="",D16=""),"",IF(D16&lt;&gt;"",D16,IF(Z16=0,"Other",INDEX('Scales'!$W$6:$W$125,Z16))))</f>
        <v/>
      </c>
      <c r="J16" s="26">
        <f>IF(OR(F16="",Q16,O16=0),"",IF(P16="Exact match",IFERROR(INDEX('Scales'!$N$6:$N$125,MATCH(O16&amp;"|"&amp;M16,'Scales'!$O$6:$O$125,0)),""),IF(ISNUMBER(AB16),IF(P16="4.0 points","",IF(AND(AB16&gt;=0,AB16&lt;=AA16),IFERROR(INDEX('Scales'!$N$6:$N$125,MATCH(O16&amp;"|"&amp;SUMPRODUCT(MAX(('Scales'!$K$6:$K$125=O16)*('Scales'!$M$6:$M$125&lt;=AB16)*'Scales'!$M$6:$M$125)),'Scales'!$O$6:$O$125,0)),""),"")),IFERROR(INDEX('Scales'!$N$6:$N$125,MATCH("1|"&amp;M16,'Scales'!$O$6:$O$125,0)),""))))</f>
        <v/>
      </c>
      <c r="K16" s="27">
        <f>IF(OR(F16="",Q16),"",IF(AND(P16="4.0 points",ISNUMBER(AB16)),IF(AND(AB16&gt;=0,AB16&lt;=AA16),MIN(4,AB16),""),IF(J16="","",IFERROR(INDEX('Scales'!$B$6:$C$18,MATCH(J16,'Scales'!$A$6:$A$18,0),'Scales'!$B$3),""))))</f>
        <v/>
      </c>
      <c r="L16" s="19">
        <f>IF(AND(A16="",C16="",F16=""),"",IF(F16="","Add a grade",IF(Q16,"Not counted (P, W, I grade)",IF(O16=0,"Unknown scale: pick one in column G",IF(NOT(ISNUMBER(K16)),"Check grade: not valid on this scale",IF(S16="","Check credits: use a number",IF(U16=1,"Counted","Not counted (settings)")))))))</f>
        <v/>
      </c>
      <c r="M16" s="23">
        <f>IF(F16="","",SUBSTITUTE(SUBSTITUTE(SUBSTITUTE(SUBSTITUTE(UPPER(TRIM(F16)),"%",""),"PLUS","+"),"MINUS","-")," ",""))</f>
        <v/>
      </c>
      <c r="N16" s="23">
        <f>IF(M16="","",IFERROR(VALUE(M16),""))</f>
        <v/>
      </c>
      <c r="O16" s="23">
        <f>IF(F16="","",IF(G16="",'Scales'!$F$3,IFERROR(INDEX('Scales'!$E$6:$E$15,MATCH(G16,'Scales'!$F$6:$F$15,0)),0)))</f>
        <v/>
      </c>
      <c r="P16" s="23">
        <f>IF(F16="","",IFERROR(INDEX('Scales'!$G$6:$G$15,MATCH(O16,'Scales'!$E$6:$E$15,0)),""))</f>
        <v/>
      </c>
      <c r="Q16" s="23">
        <f>IF(M16="",FALSE,COUNTIF('Scales'!$Q$6:$Q$35,M16)&gt;0)</f>
        <v/>
      </c>
      <c r="R16" s="23">
        <f>IF(A16="","",IF(ISNUMBER(A16),A16,IFERROR(VALUE(A16),IF(ISNUMBER(SEARCH("12",A16)),12,IF(ISNUMBER(SEARCH("11",A16)),11,IF(ISNUMBER(SEARCH("10",A16)),10,IF(ISNUMBER(SEARCH("9",A16)),9,IF(ISNUMBER(SEARCH("고1",A16)),10,IF(ISNUMBER(SEARCH("고2",A16)),11,IF(ISNUMBER(SEARCH("고3",A16)),12,IF(ISNUMBER(SEARCH("중3",A16)),9,IF(ISNUMBER(SEARCH("FRESH",A16)),9,IF(ISNUMBER(SEARCH("SOPH",A16)),10,IF(ISNUMBER(SEARCH("JUN",A16)),11,IF(ISNUMBER(SEARCH("SEN",A16)),12,"")))))))))))))))</f>
        <v/>
      </c>
      <c r="S16" s="23">
        <f>IF(E16="",1,IF(ISNUMBER(E16),IF(E16&gt;=0,E16,""),""))</f>
        <v/>
      </c>
      <c r="T16" s="23">
        <f>IFERROR(INDEX('Scales'!$T$6:$T$17,MATCH(I16,'Scales'!$S$6:$S$17,0))="Yes",FALSE)</f>
        <v/>
      </c>
      <c r="U16" s="23">
        <f>IF(AND(ISNUMBER(K16),ISNUMBER(S16),H16&lt;&gt;"No",OR(R16="",AND(R16&gt;='Start Here'!$C$7,R16&lt;='Start Here'!$C$8)),OR('Start Here'!$C$9="All graded courses",T16)),1,0)</f>
        <v/>
      </c>
      <c r="V16" s="23">
        <f>IF(U16=1,K16*S16,0)</f>
        <v/>
      </c>
      <c r="W16" s="23">
        <f>IF(U16=1,S16,0)</f>
        <v/>
      </c>
      <c r="X16" s="23">
        <f>IF(F16="",0,1)</f>
        <v/>
      </c>
      <c r="Y16" s="23">
        <f>IF(OR(F16="",Q16),0,IF(AND(ISNUMBER(K16),S16&lt;&gt;""),0,1))</f>
        <v/>
      </c>
      <c r="Z16" s="23">
        <f>IF(C16="",0,SUMPRODUCT(MAX(('Scales'!$V$6:$V$125&lt;&gt;"")*ISNUMBER(SEARCH('Scales'!$V$6:$V$125," "&amp;C16&amp;" "))*(ROW('Scales'!$V$6:$V$125)-5))))</f>
        <v/>
      </c>
      <c r="AA16" s="23">
        <f>IF(F16="","",IFERROR(IF(INDEX('Scales'!$H$6:$H$15,MATCH(O16,'Scales'!$E$6:$E$15,0))="",9E+99,INDEX('Scales'!$H$6:$H$15,MATCH(O16,'Scales'!$E$6:$E$15,0))),9E+99))</f>
        <v/>
      </c>
      <c r="AB16" s="23">
        <f>IF(N16="","",IF(AND(ISNUMBER(F16),N16&gt;0,N16&lt;=1,AA16=100),N16*100,N16))</f>
        <v/>
      </c>
    </row>
    <row r="17">
      <c r="A17" s="24" t="n"/>
      <c r="B17" s="18" t="n"/>
      <c r="C17" s="18" t="n"/>
      <c r="D17" s="18" t="n"/>
      <c r="E17" s="25" t="n"/>
      <c r="F17" s="24" t="n"/>
      <c r="G17" s="18" t="n"/>
      <c r="H17" s="24" t="n"/>
      <c r="I17" s="19">
        <f>IF(AND(C17="",D17=""),"",IF(D17&lt;&gt;"",D17,IF(Z17=0,"Other",INDEX('Scales'!$W$6:$W$125,Z17))))</f>
        <v/>
      </c>
      <c r="J17" s="26">
        <f>IF(OR(F17="",Q17,O17=0),"",IF(P17="Exact match",IFERROR(INDEX('Scales'!$N$6:$N$125,MATCH(O17&amp;"|"&amp;M17,'Scales'!$O$6:$O$125,0)),""),IF(ISNUMBER(AB17),IF(P17="4.0 points","",IF(AND(AB17&gt;=0,AB17&lt;=AA17),IFERROR(INDEX('Scales'!$N$6:$N$125,MATCH(O17&amp;"|"&amp;SUMPRODUCT(MAX(('Scales'!$K$6:$K$125=O17)*('Scales'!$M$6:$M$125&lt;=AB17)*'Scales'!$M$6:$M$125)),'Scales'!$O$6:$O$125,0)),""),"")),IFERROR(INDEX('Scales'!$N$6:$N$125,MATCH("1|"&amp;M17,'Scales'!$O$6:$O$125,0)),""))))</f>
        <v/>
      </c>
      <c r="K17" s="27">
        <f>IF(OR(F17="",Q17),"",IF(AND(P17="4.0 points",ISNUMBER(AB17)),IF(AND(AB17&gt;=0,AB17&lt;=AA17),MIN(4,AB17),""),IF(J17="","",IFERROR(INDEX('Scales'!$B$6:$C$18,MATCH(J17,'Scales'!$A$6:$A$18,0),'Scales'!$B$3),""))))</f>
        <v/>
      </c>
      <c r="L17" s="19">
        <f>IF(AND(A17="",C17="",F17=""),"",IF(F17="","Add a grade",IF(Q17,"Not counted (P, W, I grade)",IF(O17=0,"Unknown scale: pick one in column G",IF(NOT(ISNUMBER(K17)),"Check grade: not valid on this scale",IF(S17="","Check credits: use a number",IF(U17=1,"Counted","Not counted (settings)")))))))</f>
        <v/>
      </c>
      <c r="M17" s="23">
        <f>IF(F17="","",SUBSTITUTE(SUBSTITUTE(SUBSTITUTE(SUBSTITUTE(UPPER(TRIM(F17)),"%",""),"PLUS","+"),"MINUS","-")," ",""))</f>
        <v/>
      </c>
      <c r="N17" s="23">
        <f>IF(M17="","",IFERROR(VALUE(M17),""))</f>
        <v/>
      </c>
      <c r="O17" s="23">
        <f>IF(F17="","",IF(G17="",'Scales'!$F$3,IFERROR(INDEX('Scales'!$E$6:$E$15,MATCH(G17,'Scales'!$F$6:$F$15,0)),0)))</f>
        <v/>
      </c>
      <c r="P17" s="23">
        <f>IF(F17="","",IFERROR(INDEX('Scales'!$G$6:$G$15,MATCH(O17,'Scales'!$E$6:$E$15,0)),""))</f>
        <v/>
      </c>
      <c r="Q17" s="23">
        <f>IF(M17="",FALSE,COUNTIF('Scales'!$Q$6:$Q$35,M17)&gt;0)</f>
        <v/>
      </c>
      <c r="R17" s="23">
        <f>IF(A17="","",IF(ISNUMBER(A17),A17,IFERROR(VALUE(A17),IF(ISNUMBER(SEARCH("12",A17)),12,IF(ISNUMBER(SEARCH("11",A17)),11,IF(ISNUMBER(SEARCH("10",A17)),10,IF(ISNUMBER(SEARCH("9",A17)),9,IF(ISNUMBER(SEARCH("고1",A17)),10,IF(ISNUMBER(SEARCH("고2",A17)),11,IF(ISNUMBER(SEARCH("고3",A17)),12,IF(ISNUMBER(SEARCH("중3",A17)),9,IF(ISNUMBER(SEARCH("FRESH",A17)),9,IF(ISNUMBER(SEARCH("SOPH",A17)),10,IF(ISNUMBER(SEARCH("JUN",A17)),11,IF(ISNUMBER(SEARCH("SEN",A17)),12,"")))))))))))))))</f>
        <v/>
      </c>
      <c r="S17" s="23">
        <f>IF(E17="",1,IF(ISNUMBER(E17),IF(E17&gt;=0,E17,""),""))</f>
        <v/>
      </c>
      <c r="T17" s="23">
        <f>IFERROR(INDEX('Scales'!$T$6:$T$17,MATCH(I17,'Scales'!$S$6:$S$17,0))="Yes",FALSE)</f>
        <v/>
      </c>
      <c r="U17" s="23">
        <f>IF(AND(ISNUMBER(K17),ISNUMBER(S17),H17&lt;&gt;"No",OR(R17="",AND(R17&gt;='Start Here'!$C$7,R17&lt;='Start Here'!$C$8)),OR('Start Here'!$C$9="All graded courses",T17)),1,0)</f>
        <v/>
      </c>
      <c r="V17" s="23">
        <f>IF(U17=1,K17*S17,0)</f>
        <v/>
      </c>
      <c r="W17" s="23">
        <f>IF(U17=1,S17,0)</f>
        <v/>
      </c>
      <c r="X17" s="23">
        <f>IF(F17="",0,1)</f>
        <v/>
      </c>
      <c r="Y17" s="23">
        <f>IF(OR(F17="",Q17),0,IF(AND(ISNUMBER(K17),S17&lt;&gt;""),0,1))</f>
        <v/>
      </c>
      <c r="Z17" s="23">
        <f>IF(C17="",0,SUMPRODUCT(MAX(('Scales'!$V$6:$V$125&lt;&gt;"")*ISNUMBER(SEARCH('Scales'!$V$6:$V$125," "&amp;C17&amp;" "))*(ROW('Scales'!$V$6:$V$125)-5))))</f>
        <v/>
      </c>
      <c r="AA17" s="23">
        <f>IF(F17="","",IFERROR(IF(INDEX('Scales'!$H$6:$H$15,MATCH(O17,'Scales'!$E$6:$E$15,0))="",9E+99,INDEX('Scales'!$H$6:$H$15,MATCH(O17,'Scales'!$E$6:$E$15,0))),9E+99))</f>
        <v/>
      </c>
      <c r="AB17" s="23">
        <f>IF(N17="","",IF(AND(ISNUMBER(F17),N17&gt;0,N17&lt;=1,AA17=100),N17*100,N17))</f>
        <v/>
      </c>
    </row>
    <row r="18">
      <c r="A18" s="24" t="n"/>
      <c r="B18" s="18" t="n"/>
      <c r="C18" s="18" t="n"/>
      <c r="D18" s="18" t="n"/>
      <c r="E18" s="25" t="n"/>
      <c r="F18" s="24" t="n"/>
      <c r="G18" s="18" t="n"/>
      <c r="H18" s="24" t="n"/>
      <c r="I18" s="19">
        <f>IF(AND(C18="",D18=""),"",IF(D18&lt;&gt;"",D18,IF(Z18=0,"Other",INDEX('Scales'!$W$6:$W$125,Z18))))</f>
        <v/>
      </c>
      <c r="J18" s="26">
        <f>IF(OR(F18="",Q18,O18=0),"",IF(P18="Exact match",IFERROR(INDEX('Scales'!$N$6:$N$125,MATCH(O18&amp;"|"&amp;M18,'Scales'!$O$6:$O$125,0)),""),IF(ISNUMBER(AB18),IF(P18="4.0 points","",IF(AND(AB18&gt;=0,AB18&lt;=AA18),IFERROR(INDEX('Scales'!$N$6:$N$125,MATCH(O18&amp;"|"&amp;SUMPRODUCT(MAX(('Scales'!$K$6:$K$125=O18)*('Scales'!$M$6:$M$125&lt;=AB18)*'Scales'!$M$6:$M$125)),'Scales'!$O$6:$O$125,0)),""),"")),IFERROR(INDEX('Scales'!$N$6:$N$125,MATCH("1|"&amp;M18,'Scales'!$O$6:$O$125,0)),""))))</f>
        <v/>
      </c>
      <c r="K18" s="27">
        <f>IF(OR(F18="",Q18),"",IF(AND(P18="4.0 points",ISNUMBER(AB18)),IF(AND(AB18&gt;=0,AB18&lt;=AA18),MIN(4,AB18),""),IF(J18="","",IFERROR(INDEX('Scales'!$B$6:$C$18,MATCH(J18,'Scales'!$A$6:$A$18,0),'Scales'!$B$3),""))))</f>
        <v/>
      </c>
      <c r="L18" s="19">
        <f>IF(AND(A18="",C18="",F18=""),"",IF(F18="","Add a grade",IF(Q18,"Not counted (P, W, I grade)",IF(O18=0,"Unknown scale: pick one in column G",IF(NOT(ISNUMBER(K18)),"Check grade: not valid on this scale",IF(S18="","Check credits: use a number",IF(U18=1,"Counted","Not counted (settings)")))))))</f>
        <v/>
      </c>
      <c r="M18" s="23">
        <f>IF(F18="","",SUBSTITUTE(SUBSTITUTE(SUBSTITUTE(SUBSTITUTE(UPPER(TRIM(F18)),"%",""),"PLUS","+"),"MINUS","-")," ",""))</f>
        <v/>
      </c>
      <c r="N18" s="23">
        <f>IF(M18="","",IFERROR(VALUE(M18),""))</f>
        <v/>
      </c>
      <c r="O18" s="23">
        <f>IF(F18="","",IF(G18="",'Scales'!$F$3,IFERROR(INDEX('Scales'!$E$6:$E$15,MATCH(G18,'Scales'!$F$6:$F$15,0)),0)))</f>
        <v/>
      </c>
      <c r="P18" s="23">
        <f>IF(F18="","",IFERROR(INDEX('Scales'!$G$6:$G$15,MATCH(O18,'Scales'!$E$6:$E$15,0)),""))</f>
        <v/>
      </c>
      <c r="Q18" s="23">
        <f>IF(M18="",FALSE,COUNTIF('Scales'!$Q$6:$Q$35,M18)&gt;0)</f>
        <v/>
      </c>
      <c r="R18" s="23">
        <f>IF(A18="","",IF(ISNUMBER(A18),A18,IFERROR(VALUE(A18),IF(ISNUMBER(SEARCH("12",A18)),12,IF(ISNUMBER(SEARCH("11",A18)),11,IF(ISNUMBER(SEARCH("10",A18)),10,IF(ISNUMBER(SEARCH("9",A18)),9,IF(ISNUMBER(SEARCH("고1",A18)),10,IF(ISNUMBER(SEARCH("고2",A18)),11,IF(ISNUMBER(SEARCH("고3",A18)),12,IF(ISNUMBER(SEARCH("중3",A18)),9,IF(ISNUMBER(SEARCH("FRESH",A18)),9,IF(ISNUMBER(SEARCH("SOPH",A18)),10,IF(ISNUMBER(SEARCH("JUN",A18)),11,IF(ISNUMBER(SEARCH("SEN",A18)),12,"")))))))))))))))</f>
        <v/>
      </c>
      <c r="S18" s="23">
        <f>IF(E18="",1,IF(ISNUMBER(E18),IF(E18&gt;=0,E18,""),""))</f>
        <v/>
      </c>
      <c r="T18" s="23">
        <f>IFERROR(INDEX('Scales'!$T$6:$T$17,MATCH(I18,'Scales'!$S$6:$S$17,0))="Yes",FALSE)</f>
        <v/>
      </c>
      <c r="U18" s="23">
        <f>IF(AND(ISNUMBER(K18),ISNUMBER(S18),H18&lt;&gt;"No",OR(R18="",AND(R18&gt;='Start Here'!$C$7,R18&lt;='Start Here'!$C$8)),OR('Start Here'!$C$9="All graded courses",T18)),1,0)</f>
        <v/>
      </c>
      <c r="V18" s="23">
        <f>IF(U18=1,K18*S18,0)</f>
        <v/>
      </c>
      <c r="W18" s="23">
        <f>IF(U18=1,S18,0)</f>
        <v/>
      </c>
      <c r="X18" s="23">
        <f>IF(F18="",0,1)</f>
        <v/>
      </c>
      <c r="Y18" s="23">
        <f>IF(OR(F18="",Q18),0,IF(AND(ISNUMBER(K18),S18&lt;&gt;""),0,1))</f>
        <v/>
      </c>
      <c r="Z18" s="23">
        <f>IF(C18="",0,SUMPRODUCT(MAX(('Scales'!$V$6:$V$125&lt;&gt;"")*ISNUMBER(SEARCH('Scales'!$V$6:$V$125," "&amp;C18&amp;" "))*(ROW('Scales'!$V$6:$V$125)-5))))</f>
        <v/>
      </c>
      <c r="AA18" s="23">
        <f>IF(F18="","",IFERROR(IF(INDEX('Scales'!$H$6:$H$15,MATCH(O18,'Scales'!$E$6:$E$15,0))="",9E+99,INDEX('Scales'!$H$6:$H$15,MATCH(O18,'Scales'!$E$6:$E$15,0))),9E+99))</f>
        <v/>
      </c>
      <c r="AB18" s="23">
        <f>IF(N18="","",IF(AND(ISNUMBER(F18),N18&gt;0,N18&lt;=1,AA18=100),N18*100,N18))</f>
        <v/>
      </c>
    </row>
    <row r="19">
      <c r="A19" s="24" t="n"/>
      <c r="B19" s="18" t="n"/>
      <c r="C19" s="18" t="n"/>
      <c r="D19" s="18" t="n"/>
      <c r="E19" s="25" t="n"/>
      <c r="F19" s="24" t="n"/>
      <c r="G19" s="18" t="n"/>
      <c r="H19" s="24" t="n"/>
      <c r="I19" s="19">
        <f>IF(AND(C19="",D19=""),"",IF(D19&lt;&gt;"",D19,IF(Z19=0,"Other",INDEX('Scales'!$W$6:$W$125,Z19))))</f>
        <v/>
      </c>
      <c r="J19" s="26">
        <f>IF(OR(F19="",Q19,O19=0),"",IF(P19="Exact match",IFERROR(INDEX('Scales'!$N$6:$N$125,MATCH(O19&amp;"|"&amp;M19,'Scales'!$O$6:$O$125,0)),""),IF(ISNUMBER(AB19),IF(P19="4.0 points","",IF(AND(AB19&gt;=0,AB19&lt;=AA19),IFERROR(INDEX('Scales'!$N$6:$N$125,MATCH(O19&amp;"|"&amp;SUMPRODUCT(MAX(('Scales'!$K$6:$K$125=O19)*('Scales'!$M$6:$M$125&lt;=AB19)*'Scales'!$M$6:$M$125)),'Scales'!$O$6:$O$125,0)),""),"")),IFERROR(INDEX('Scales'!$N$6:$N$125,MATCH("1|"&amp;M19,'Scales'!$O$6:$O$125,0)),""))))</f>
        <v/>
      </c>
      <c r="K19" s="27">
        <f>IF(OR(F19="",Q19),"",IF(AND(P19="4.0 points",ISNUMBER(AB19)),IF(AND(AB19&gt;=0,AB19&lt;=AA19),MIN(4,AB19),""),IF(J19="","",IFERROR(INDEX('Scales'!$B$6:$C$18,MATCH(J19,'Scales'!$A$6:$A$18,0),'Scales'!$B$3),""))))</f>
        <v/>
      </c>
      <c r="L19" s="19">
        <f>IF(AND(A19="",C19="",F19=""),"",IF(F19="","Add a grade",IF(Q19,"Not counted (P, W, I grade)",IF(O19=0,"Unknown scale: pick one in column G",IF(NOT(ISNUMBER(K19)),"Check grade: not valid on this scale",IF(S19="","Check credits: use a number",IF(U19=1,"Counted","Not counted (settings)")))))))</f>
        <v/>
      </c>
      <c r="M19" s="23">
        <f>IF(F19="","",SUBSTITUTE(SUBSTITUTE(SUBSTITUTE(SUBSTITUTE(UPPER(TRIM(F19)),"%",""),"PLUS","+"),"MINUS","-")," ",""))</f>
        <v/>
      </c>
      <c r="N19" s="23">
        <f>IF(M19="","",IFERROR(VALUE(M19),""))</f>
        <v/>
      </c>
      <c r="O19" s="23">
        <f>IF(F19="","",IF(G19="",'Scales'!$F$3,IFERROR(INDEX('Scales'!$E$6:$E$15,MATCH(G19,'Scales'!$F$6:$F$15,0)),0)))</f>
        <v/>
      </c>
      <c r="P19" s="23">
        <f>IF(F19="","",IFERROR(INDEX('Scales'!$G$6:$G$15,MATCH(O19,'Scales'!$E$6:$E$15,0)),""))</f>
        <v/>
      </c>
      <c r="Q19" s="23">
        <f>IF(M19="",FALSE,COUNTIF('Scales'!$Q$6:$Q$35,M19)&gt;0)</f>
        <v/>
      </c>
      <c r="R19" s="23">
        <f>IF(A19="","",IF(ISNUMBER(A19),A19,IFERROR(VALUE(A19),IF(ISNUMBER(SEARCH("12",A19)),12,IF(ISNUMBER(SEARCH("11",A19)),11,IF(ISNUMBER(SEARCH("10",A19)),10,IF(ISNUMBER(SEARCH("9",A19)),9,IF(ISNUMBER(SEARCH("고1",A19)),10,IF(ISNUMBER(SEARCH("고2",A19)),11,IF(ISNUMBER(SEARCH("고3",A19)),12,IF(ISNUMBER(SEARCH("중3",A19)),9,IF(ISNUMBER(SEARCH("FRESH",A19)),9,IF(ISNUMBER(SEARCH("SOPH",A19)),10,IF(ISNUMBER(SEARCH("JUN",A19)),11,IF(ISNUMBER(SEARCH("SEN",A19)),12,"")))))))))))))))</f>
        <v/>
      </c>
      <c r="S19" s="23">
        <f>IF(E19="",1,IF(ISNUMBER(E19),IF(E19&gt;=0,E19,""),""))</f>
        <v/>
      </c>
      <c r="T19" s="23">
        <f>IFERROR(INDEX('Scales'!$T$6:$T$17,MATCH(I19,'Scales'!$S$6:$S$17,0))="Yes",FALSE)</f>
        <v/>
      </c>
      <c r="U19" s="23">
        <f>IF(AND(ISNUMBER(K19),ISNUMBER(S19),H19&lt;&gt;"No",OR(R19="",AND(R19&gt;='Start Here'!$C$7,R19&lt;='Start Here'!$C$8)),OR('Start Here'!$C$9="All graded courses",T19)),1,0)</f>
        <v/>
      </c>
      <c r="V19" s="23">
        <f>IF(U19=1,K19*S19,0)</f>
        <v/>
      </c>
      <c r="W19" s="23">
        <f>IF(U19=1,S19,0)</f>
        <v/>
      </c>
      <c r="X19" s="23">
        <f>IF(F19="",0,1)</f>
        <v/>
      </c>
      <c r="Y19" s="23">
        <f>IF(OR(F19="",Q19),0,IF(AND(ISNUMBER(K19),S19&lt;&gt;""),0,1))</f>
        <v/>
      </c>
      <c r="Z19" s="23">
        <f>IF(C19="",0,SUMPRODUCT(MAX(('Scales'!$V$6:$V$125&lt;&gt;"")*ISNUMBER(SEARCH('Scales'!$V$6:$V$125," "&amp;C19&amp;" "))*(ROW('Scales'!$V$6:$V$125)-5))))</f>
        <v/>
      </c>
      <c r="AA19" s="23">
        <f>IF(F19="","",IFERROR(IF(INDEX('Scales'!$H$6:$H$15,MATCH(O19,'Scales'!$E$6:$E$15,0))="",9E+99,INDEX('Scales'!$H$6:$H$15,MATCH(O19,'Scales'!$E$6:$E$15,0))),9E+99))</f>
        <v/>
      </c>
      <c r="AB19" s="23">
        <f>IF(N19="","",IF(AND(ISNUMBER(F19),N19&gt;0,N19&lt;=1,AA19=100),N19*100,N19))</f>
        <v/>
      </c>
    </row>
    <row r="20">
      <c r="A20" s="24" t="n"/>
      <c r="B20" s="18" t="n"/>
      <c r="C20" s="18" t="n"/>
      <c r="D20" s="18" t="n"/>
      <c r="E20" s="25" t="n"/>
      <c r="F20" s="24" t="n"/>
      <c r="G20" s="18" t="n"/>
      <c r="H20" s="24" t="n"/>
      <c r="I20" s="19">
        <f>IF(AND(C20="",D20=""),"",IF(D20&lt;&gt;"",D20,IF(Z20=0,"Other",INDEX('Scales'!$W$6:$W$125,Z20))))</f>
        <v/>
      </c>
      <c r="J20" s="26">
        <f>IF(OR(F20="",Q20,O20=0),"",IF(P20="Exact match",IFERROR(INDEX('Scales'!$N$6:$N$125,MATCH(O20&amp;"|"&amp;M20,'Scales'!$O$6:$O$125,0)),""),IF(ISNUMBER(AB20),IF(P20="4.0 points","",IF(AND(AB20&gt;=0,AB20&lt;=AA20),IFERROR(INDEX('Scales'!$N$6:$N$125,MATCH(O20&amp;"|"&amp;SUMPRODUCT(MAX(('Scales'!$K$6:$K$125=O20)*('Scales'!$M$6:$M$125&lt;=AB20)*'Scales'!$M$6:$M$125)),'Scales'!$O$6:$O$125,0)),""),"")),IFERROR(INDEX('Scales'!$N$6:$N$125,MATCH("1|"&amp;M20,'Scales'!$O$6:$O$125,0)),""))))</f>
        <v/>
      </c>
      <c r="K20" s="27">
        <f>IF(OR(F20="",Q20),"",IF(AND(P20="4.0 points",ISNUMBER(AB20)),IF(AND(AB20&gt;=0,AB20&lt;=AA20),MIN(4,AB20),""),IF(J20="","",IFERROR(INDEX('Scales'!$B$6:$C$18,MATCH(J20,'Scales'!$A$6:$A$18,0),'Scales'!$B$3),""))))</f>
        <v/>
      </c>
      <c r="L20" s="19">
        <f>IF(AND(A20="",C20="",F20=""),"",IF(F20="","Add a grade",IF(Q20,"Not counted (P, W, I grade)",IF(O20=0,"Unknown scale: pick one in column G",IF(NOT(ISNUMBER(K20)),"Check grade: not valid on this scale",IF(S20="","Check credits: use a number",IF(U20=1,"Counted","Not counted (settings)")))))))</f>
        <v/>
      </c>
      <c r="M20" s="23">
        <f>IF(F20="","",SUBSTITUTE(SUBSTITUTE(SUBSTITUTE(SUBSTITUTE(UPPER(TRIM(F20)),"%",""),"PLUS","+"),"MINUS","-")," ",""))</f>
        <v/>
      </c>
      <c r="N20" s="23">
        <f>IF(M20="","",IFERROR(VALUE(M20),""))</f>
        <v/>
      </c>
      <c r="O20" s="23">
        <f>IF(F20="","",IF(G20="",'Scales'!$F$3,IFERROR(INDEX('Scales'!$E$6:$E$15,MATCH(G20,'Scales'!$F$6:$F$15,0)),0)))</f>
        <v/>
      </c>
      <c r="P20" s="23">
        <f>IF(F20="","",IFERROR(INDEX('Scales'!$G$6:$G$15,MATCH(O20,'Scales'!$E$6:$E$15,0)),""))</f>
        <v/>
      </c>
      <c r="Q20" s="23">
        <f>IF(M20="",FALSE,COUNTIF('Scales'!$Q$6:$Q$35,M20)&gt;0)</f>
        <v/>
      </c>
      <c r="R20" s="23">
        <f>IF(A20="","",IF(ISNUMBER(A20),A20,IFERROR(VALUE(A20),IF(ISNUMBER(SEARCH("12",A20)),12,IF(ISNUMBER(SEARCH("11",A20)),11,IF(ISNUMBER(SEARCH("10",A20)),10,IF(ISNUMBER(SEARCH("9",A20)),9,IF(ISNUMBER(SEARCH("고1",A20)),10,IF(ISNUMBER(SEARCH("고2",A20)),11,IF(ISNUMBER(SEARCH("고3",A20)),12,IF(ISNUMBER(SEARCH("중3",A20)),9,IF(ISNUMBER(SEARCH("FRESH",A20)),9,IF(ISNUMBER(SEARCH("SOPH",A20)),10,IF(ISNUMBER(SEARCH("JUN",A20)),11,IF(ISNUMBER(SEARCH("SEN",A20)),12,"")))))))))))))))</f>
        <v/>
      </c>
      <c r="S20" s="23">
        <f>IF(E20="",1,IF(ISNUMBER(E20),IF(E20&gt;=0,E20,""),""))</f>
        <v/>
      </c>
      <c r="T20" s="23">
        <f>IFERROR(INDEX('Scales'!$T$6:$T$17,MATCH(I20,'Scales'!$S$6:$S$17,0))="Yes",FALSE)</f>
        <v/>
      </c>
      <c r="U20" s="23">
        <f>IF(AND(ISNUMBER(K20),ISNUMBER(S20),H20&lt;&gt;"No",OR(R20="",AND(R20&gt;='Start Here'!$C$7,R20&lt;='Start Here'!$C$8)),OR('Start Here'!$C$9="All graded courses",T20)),1,0)</f>
        <v/>
      </c>
      <c r="V20" s="23">
        <f>IF(U20=1,K20*S20,0)</f>
        <v/>
      </c>
      <c r="W20" s="23">
        <f>IF(U20=1,S20,0)</f>
        <v/>
      </c>
      <c r="X20" s="23">
        <f>IF(F20="",0,1)</f>
        <v/>
      </c>
      <c r="Y20" s="23">
        <f>IF(OR(F20="",Q20),0,IF(AND(ISNUMBER(K20),S20&lt;&gt;""),0,1))</f>
        <v/>
      </c>
      <c r="Z20" s="23">
        <f>IF(C20="",0,SUMPRODUCT(MAX(('Scales'!$V$6:$V$125&lt;&gt;"")*ISNUMBER(SEARCH('Scales'!$V$6:$V$125," "&amp;C20&amp;" "))*(ROW('Scales'!$V$6:$V$125)-5))))</f>
        <v/>
      </c>
      <c r="AA20" s="23">
        <f>IF(F20="","",IFERROR(IF(INDEX('Scales'!$H$6:$H$15,MATCH(O20,'Scales'!$E$6:$E$15,0))="",9E+99,INDEX('Scales'!$H$6:$H$15,MATCH(O20,'Scales'!$E$6:$E$15,0))),9E+99))</f>
        <v/>
      </c>
      <c r="AB20" s="23">
        <f>IF(N20="","",IF(AND(ISNUMBER(F20),N20&gt;0,N20&lt;=1,AA20=100),N20*100,N20))</f>
        <v/>
      </c>
    </row>
    <row r="21">
      <c r="A21" s="24" t="n"/>
      <c r="B21" s="18" t="n"/>
      <c r="C21" s="18" t="n"/>
      <c r="D21" s="18" t="n"/>
      <c r="E21" s="25" t="n"/>
      <c r="F21" s="24" t="n"/>
      <c r="G21" s="18" t="n"/>
      <c r="H21" s="24" t="n"/>
      <c r="I21" s="19">
        <f>IF(AND(C21="",D21=""),"",IF(D21&lt;&gt;"",D21,IF(Z21=0,"Other",INDEX('Scales'!$W$6:$W$125,Z21))))</f>
        <v/>
      </c>
      <c r="J21" s="26">
        <f>IF(OR(F21="",Q21,O21=0),"",IF(P21="Exact match",IFERROR(INDEX('Scales'!$N$6:$N$125,MATCH(O21&amp;"|"&amp;M21,'Scales'!$O$6:$O$125,0)),""),IF(ISNUMBER(AB21),IF(P21="4.0 points","",IF(AND(AB21&gt;=0,AB21&lt;=AA21),IFERROR(INDEX('Scales'!$N$6:$N$125,MATCH(O21&amp;"|"&amp;SUMPRODUCT(MAX(('Scales'!$K$6:$K$125=O21)*('Scales'!$M$6:$M$125&lt;=AB21)*'Scales'!$M$6:$M$125)),'Scales'!$O$6:$O$125,0)),""),"")),IFERROR(INDEX('Scales'!$N$6:$N$125,MATCH("1|"&amp;M21,'Scales'!$O$6:$O$125,0)),""))))</f>
        <v/>
      </c>
      <c r="K21" s="27">
        <f>IF(OR(F21="",Q21),"",IF(AND(P21="4.0 points",ISNUMBER(AB21)),IF(AND(AB21&gt;=0,AB21&lt;=AA21),MIN(4,AB21),""),IF(J21="","",IFERROR(INDEX('Scales'!$B$6:$C$18,MATCH(J21,'Scales'!$A$6:$A$18,0),'Scales'!$B$3),""))))</f>
        <v/>
      </c>
      <c r="L21" s="19">
        <f>IF(AND(A21="",C21="",F21=""),"",IF(F21="","Add a grade",IF(Q21,"Not counted (P, W, I grade)",IF(O21=0,"Unknown scale: pick one in column G",IF(NOT(ISNUMBER(K21)),"Check grade: not valid on this scale",IF(S21="","Check credits: use a number",IF(U21=1,"Counted","Not counted (settings)")))))))</f>
        <v/>
      </c>
      <c r="M21" s="23">
        <f>IF(F21="","",SUBSTITUTE(SUBSTITUTE(SUBSTITUTE(SUBSTITUTE(UPPER(TRIM(F21)),"%",""),"PLUS","+"),"MINUS","-")," ",""))</f>
        <v/>
      </c>
      <c r="N21" s="23">
        <f>IF(M21="","",IFERROR(VALUE(M21),""))</f>
        <v/>
      </c>
      <c r="O21" s="23">
        <f>IF(F21="","",IF(G21="",'Scales'!$F$3,IFERROR(INDEX('Scales'!$E$6:$E$15,MATCH(G21,'Scales'!$F$6:$F$15,0)),0)))</f>
        <v/>
      </c>
      <c r="P21" s="23">
        <f>IF(F21="","",IFERROR(INDEX('Scales'!$G$6:$G$15,MATCH(O21,'Scales'!$E$6:$E$15,0)),""))</f>
        <v/>
      </c>
      <c r="Q21" s="23">
        <f>IF(M21="",FALSE,COUNTIF('Scales'!$Q$6:$Q$35,M21)&gt;0)</f>
        <v/>
      </c>
      <c r="R21" s="23">
        <f>IF(A21="","",IF(ISNUMBER(A21),A21,IFERROR(VALUE(A21),IF(ISNUMBER(SEARCH("12",A21)),12,IF(ISNUMBER(SEARCH("11",A21)),11,IF(ISNUMBER(SEARCH("10",A21)),10,IF(ISNUMBER(SEARCH("9",A21)),9,IF(ISNUMBER(SEARCH("고1",A21)),10,IF(ISNUMBER(SEARCH("고2",A21)),11,IF(ISNUMBER(SEARCH("고3",A21)),12,IF(ISNUMBER(SEARCH("중3",A21)),9,IF(ISNUMBER(SEARCH("FRESH",A21)),9,IF(ISNUMBER(SEARCH("SOPH",A21)),10,IF(ISNUMBER(SEARCH("JUN",A21)),11,IF(ISNUMBER(SEARCH("SEN",A21)),12,"")))))))))))))))</f>
        <v/>
      </c>
      <c r="S21" s="23">
        <f>IF(E21="",1,IF(ISNUMBER(E21),IF(E21&gt;=0,E21,""),""))</f>
        <v/>
      </c>
      <c r="T21" s="23">
        <f>IFERROR(INDEX('Scales'!$T$6:$T$17,MATCH(I21,'Scales'!$S$6:$S$17,0))="Yes",FALSE)</f>
        <v/>
      </c>
      <c r="U21" s="23">
        <f>IF(AND(ISNUMBER(K21),ISNUMBER(S21),H21&lt;&gt;"No",OR(R21="",AND(R21&gt;='Start Here'!$C$7,R21&lt;='Start Here'!$C$8)),OR('Start Here'!$C$9="All graded courses",T21)),1,0)</f>
        <v/>
      </c>
      <c r="V21" s="23">
        <f>IF(U21=1,K21*S21,0)</f>
        <v/>
      </c>
      <c r="W21" s="23">
        <f>IF(U21=1,S21,0)</f>
        <v/>
      </c>
      <c r="X21" s="23">
        <f>IF(F21="",0,1)</f>
        <v/>
      </c>
      <c r="Y21" s="23">
        <f>IF(OR(F21="",Q21),0,IF(AND(ISNUMBER(K21),S21&lt;&gt;""),0,1))</f>
        <v/>
      </c>
      <c r="Z21" s="23">
        <f>IF(C21="",0,SUMPRODUCT(MAX(('Scales'!$V$6:$V$125&lt;&gt;"")*ISNUMBER(SEARCH('Scales'!$V$6:$V$125," "&amp;C21&amp;" "))*(ROW('Scales'!$V$6:$V$125)-5))))</f>
        <v/>
      </c>
      <c r="AA21" s="23">
        <f>IF(F21="","",IFERROR(IF(INDEX('Scales'!$H$6:$H$15,MATCH(O21,'Scales'!$E$6:$E$15,0))="",9E+99,INDEX('Scales'!$H$6:$H$15,MATCH(O21,'Scales'!$E$6:$E$15,0))),9E+99))</f>
        <v/>
      </c>
      <c r="AB21" s="23">
        <f>IF(N21="","",IF(AND(ISNUMBER(F21),N21&gt;0,N21&lt;=1,AA21=100),N21*100,N21))</f>
        <v/>
      </c>
    </row>
    <row r="22">
      <c r="A22" s="24" t="n"/>
      <c r="B22" s="18" t="n"/>
      <c r="C22" s="18" t="n"/>
      <c r="D22" s="18" t="n"/>
      <c r="E22" s="25" t="n"/>
      <c r="F22" s="24" t="n"/>
      <c r="G22" s="18" t="n"/>
      <c r="H22" s="24" t="n"/>
      <c r="I22" s="19">
        <f>IF(AND(C22="",D22=""),"",IF(D22&lt;&gt;"",D22,IF(Z22=0,"Other",INDEX('Scales'!$W$6:$W$125,Z22))))</f>
        <v/>
      </c>
      <c r="J22" s="26">
        <f>IF(OR(F22="",Q22,O22=0),"",IF(P22="Exact match",IFERROR(INDEX('Scales'!$N$6:$N$125,MATCH(O22&amp;"|"&amp;M22,'Scales'!$O$6:$O$125,0)),""),IF(ISNUMBER(AB22),IF(P22="4.0 points","",IF(AND(AB22&gt;=0,AB22&lt;=AA22),IFERROR(INDEX('Scales'!$N$6:$N$125,MATCH(O22&amp;"|"&amp;SUMPRODUCT(MAX(('Scales'!$K$6:$K$125=O22)*('Scales'!$M$6:$M$125&lt;=AB22)*'Scales'!$M$6:$M$125)),'Scales'!$O$6:$O$125,0)),""),"")),IFERROR(INDEX('Scales'!$N$6:$N$125,MATCH("1|"&amp;M22,'Scales'!$O$6:$O$125,0)),""))))</f>
        <v/>
      </c>
      <c r="K22" s="27">
        <f>IF(OR(F22="",Q22),"",IF(AND(P22="4.0 points",ISNUMBER(AB22)),IF(AND(AB22&gt;=0,AB22&lt;=AA22),MIN(4,AB22),""),IF(J22="","",IFERROR(INDEX('Scales'!$B$6:$C$18,MATCH(J22,'Scales'!$A$6:$A$18,0),'Scales'!$B$3),""))))</f>
        <v/>
      </c>
      <c r="L22" s="19">
        <f>IF(AND(A22="",C22="",F22=""),"",IF(F22="","Add a grade",IF(Q22,"Not counted (P, W, I grade)",IF(O22=0,"Unknown scale: pick one in column G",IF(NOT(ISNUMBER(K22)),"Check grade: not valid on this scale",IF(S22="","Check credits: use a number",IF(U22=1,"Counted","Not counted (settings)")))))))</f>
        <v/>
      </c>
      <c r="M22" s="23">
        <f>IF(F22="","",SUBSTITUTE(SUBSTITUTE(SUBSTITUTE(SUBSTITUTE(UPPER(TRIM(F22)),"%",""),"PLUS","+"),"MINUS","-")," ",""))</f>
        <v/>
      </c>
      <c r="N22" s="23">
        <f>IF(M22="","",IFERROR(VALUE(M22),""))</f>
        <v/>
      </c>
      <c r="O22" s="23">
        <f>IF(F22="","",IF(G22="",'Scales'!$F$3,IFERROR(INDEX('Scales'!$E$6:$E$15,MATCH(G22,'Scales'!$F$6:$F$15,0)),0)))</f>
        <v/>
      </c>
      <c r="P22" s="23">
        <f>IF(F22="","",IFERROR(INDEX('Scales'!$G$6:$G$15,MATCH(O22,'Scales'!$E$6:$E$15,0)),""))</f>
        <v/>
      </c>
      <c r="Q22" s="23">
        <f>IF(M22="",FALSE,COUNTIF('Scales'!$Q$6:$Q$35,M22)&gt;0)</f>
        <v/>
      </c>
      <c r="R22" s="23">
        <f>IF(A22="","",IF(ISNUMBER(A22),A22,IFERROR(VALUE(A22),IF(ISNUMBER(SEARCH("12",A22)),12,IF(ISNUMBER(SEARCH("11",A22)),11,IF(ISNUMBER(SEARCH("10",A22)),10,IF(ISNUMBER(SEARCH("9",A22)),9,IF(ISNUMBER(SEARCH("고1",A22)),10,IF(ISNUMBER(SEARCH("고2",A22)),11,IF(ISNUMBER(SEARCH("고3",A22)),12,IF(ISNUMBER(SEARCH("중3",A22)),9,IF(ISNUMBER(SEARCH("FRESH",A22)),9,IF(ISNUMBER(SEARCH("SOPH",A22)),10,IF(ISNUMBER(SEARCH("JUN",A22)),11,IF(ISNUMBER(SEARCH("SEN",A22)),12,"")))))))))))))))</f>
        <v/>
      </c>
      <c r="S22" s="23">
        <f>IF(E22="",1,IF(ISNUMBER(E22),IF(E22&gt;=0,E22,""),""))</f>
        <v/>
      </c>
      <c r="T22" s="23">
        <f>IFERROR(INDEX('Scales'!$T$6:$T$17,MATCH(I22,'Scales'!$S$6:$S$17,0))="Yes",FALSE)</f>
        <v/>
      </c>
      <c r="U22" s="23">
        <f>IF(AND(ISNUMBER(K22),ISNUMBER(S22),H22&lt;&gt;"No",OR(R22="",AND(R22&gt;='Start Here'!$C$7,R22&lt;='Start Here'!$C$8)),OR('Start Here'!$C$9="All graded courses",T22)),1,0)</f>
        <v/>
      </c>
      <c r="V22" s="23">
        <f>IF(U22=1,K22*S22,0)</f>
        <v/>
      </c>
      <c r="W22" s="23">
        <f>IF(U22=1,S22,0)</f>
        <v/>
      </c>
      <c r="X22" s="23">
        <f>IF(F22="",0,1)</f>
        <v/>
      </c>
      <c r="Y22" s="23">
        <f>IF(OR(F22="",Q22),0,IF(AND(ISNUMBER(K22),S22&lt;&gt;""),0,1))</f>
        <v/>
      </c>
      <c r="Z22" s="23">
        <f>IF(C22="",0,SUMPRODUCT(MAX(('Scales'!$V$6:$V$125&lt;&gt;"")*ISNUMBER(SEARCH('Scales'!$V$6:$V$125," "&amp;C22&amp;" "))*(ROW('Scales'!$V$6:$V$125)-5))))</f>
        <v/>
      </c>
      <c r="AA22" s="23">
        <f>IF(F22="","",IFERROR(IF(INDEX('Scales'!$H$6:$H$15,MATCH(O22,'Scales'!$E$6:$E$15,0))="",9E+99,INDEX('Scales'!$H$6:$H$15,MATCH(O22,'Scales'!$E$6:$E$15,0))),9E+99))</f>
        <v/>
      </c>
      <c r="AB22" s="23">
        <f>IF(N22="","",IF(AND(ISNUMBER(F22),N22&gt;0,N22&lt;=1,AA22=100),N22*100,N22))</f>
        <v/>
      </c>
    </row>
    <row r="23">
      <c r="A23" s="24" t="n"/>
      <c r="B23" s="18" t="n"/>
      <c r="C23" s="18" t="n"/>
      <c r="D23" s="18" t="n"/>
      <c r="E23" s="25" t="n"/>
      <c r="F23" s="24" t="n"/>
      <c r="G23" s="18" t="n"/>
      <c r="H23" s="24" t="n"/>
      <c r="I23" s="19">
        <f>IF(AND(C23="",D23=""),"",IF(D23&lt;&gt;"",D23,IF(Z23=0,"Other",INDEX('Scales'!$W$6:$W$125,Z23))))</f>
        <v/>
      </c>
      <c r="J23" s="26">
        <f>IF(OR(F23="",Q23,O23=0),"",IF(P23="Exact match",IFERROR(INDEX('Scales'!$N$6:$N$125,MATCH(O23&amp;"|"&amp;M23,'Scales'!$O$6:$O$125,0)),""),IF(ISNUMBER(AB23),IF(P23="4.0 points","",IF(AND(AB23&gt;=0,AB23&lt;=AA23),IFERROR(INDEX('Scales'!$N$6:$N$125,MATCH(O23&amp;"|"&amp;SUMPRODUCT(MAX(('Scales'!$K$6:$K$125=O23)*('Scales'!$M$6:$M$125&lt;=AB23)*'Scales'!$M$6:$M$125)),'Scales'!$O$6:$O$125,0)),""),"")),IFERROR(INDEX('Scales'!$N$6:$N$125,MATCH("1|"&amp;M23,'Scales'!$O$6:$O$125,0)),""))))</f>
        <v/>
      </c>
      <c r="K23" s="27">
        <f>IF(OR(F23="",Q23),"",IF(AND(P23="4.0 points",ISNUMBER(AB23)),IF(AND(AB23&gt;=0,AB23&lt;=AA23),MIN(4,AB23),""),IF(J23="","",IFERROR(INDEX('Scales'!$B$6:$C$18,MATCH(J23,'Scales'!$A$6:$A$18,0),'Scales'!$B$3),""))))</f>
        <v/>
      </c>
      <c r="L23" s="19">
        <f>IF(AND(A23="",C23="",F23=""),"",IF(F23="","Add a grade",IF(Q23,"Not counted (P, W, I grade)",IF(O23=0,"Unknown scale: pick one in column G",IF(NOT(ISNUMBER(K23)),"Check grade: not valid on this scale",IF(S23="","Check credits: use a number",IF(U23=1,"Counted","Not counted (settings)")))))))</f>
        <v/>
      </c>
      <c r="M23" s="23">
        <f>IF(F23="","",SUBSTITUTE(SUBSTITUTE(SUBSTITUTE(SUBSTITUTE(UPPER(TRIM(F23)),"%",""),"PLUS","+"),"MINUS","-")," ",""))</f>
        <v/>
      </c>
      <c r="N23" s="23">
        <f>IF(M23="","",IFERROR(VALUE(M23),""))</f>
        <v/>
      </c>
      <c r="O23" s="23">
        <f>IF(F23="","",IF(G23="",'Scales'!$F$3,IFERROR(INDEX('Scales'!$E$6:$E$15,MATCH(G23,'Scales'!$F$6:$F$15,0)),0)))</f>
        <v/>
      </c>
      <c r="P23" s="23">
        <f>IF(F23="","",IFERROR(INDEX('Scales'!$G$6:$G$15,MATCH(O23,'Scales'!$E$6:$E$15,0)),""))</f>
        <v/>
      </c>
      <c r="Q23" s="23">
        <f>IF(M23="",FALSE,COUNTIF('Scales'!$Q$6:$Q$35,M23)&gt;0)</f>
        <v/>
      </c>
      <c r="R23" s="23">
        <f>IF(A23="","",IF(ISNUMBER(A23),A23,IFERROR(VALUE(A23),IF(ISNUMBER(SEARCH("12",A23)),12,IF(ISNUMBER(SEARCH("11",A23)),11,IF(ISNUMBER(SEARCH("10",A23)),10,IF(ISNUMBER(SEARCH("9",A23)),9,IF(ISNUMBER(SEARCH("고1",A23)),10,IF(ISNUMBER(SEARCH("고2",A23)),11,IF(ISNUMBER(SEARCH("고3",A23)),12,IF(ISNUMBER(SEARCH("중3",A23)),9,IF(ISNUMBER(SEARCH("FRESH",A23)),9,IF(ISNUMBER(SEARCH("SOPH",A23)),10,IF(ISNUMBER(SEARCH("JUN",A23)),11,IF(ISNUMBER(SEARCH("SEN",A23)),12,"")))))))))))))))</f>
        <v/>
      </c>
      <c r="S23" s="23">
        <f>IF(E23="",1,IF(ISNUMBER(E23),IF(E23&gt;=0,E23,""),""))</f>
        <v/>
      </c>
      <c r="T23" s="23">
        <f>IFERROR(INDEX('Scales'!$T$6:$T$17,MATCH(I23,'Scales'!$S$6:$S$17,0))="Yes",FALSE)</f>
        <v/>
      </c>
      <c r="U23" s="23">
        <f>IF(AND(ISNUMBER(K23),ISNUMBER(S23),H23&lt;&gt;"No",OR(R23="",AND(R23&gt;='Start Here'!$C$7,R23&lt;='Start Here'!$C$8)),OR('Start Here'!$C$9="All graded courses",T23)),1,0)</f>
        <v/>
      </c>
      <c r="V23" s="23">
        <f>IF(U23=1,K23*S23,0)</f>
        <v/>
      </c>
      <c r="W23" s="23">
        <f>IF(U23=1,S23,0)</f>
        <v/>
      </c>
      <c r="X23" s="23">
        <f>IF(F23="",0,1)</f>
        <v/>
      </c>
      <c r="Y23" s="23">
        <f>IF(OR(F23="",Q23),0,IF(AND(ISNUMBER(K23),S23&lt;&gt;""),0,1))</f>
        <v/>
      </c>
      <c r="Z23" s="23">
        <f>IF(C23="",0,SUMPRODUCT(MAX(('Scales'!$V$6:$V$125&lt;&gt;"")*ISNUMBER(SEARCH('Scales'!$V$6:$V$125," "&amp;C23&amp;" "))*(ROW('Scales'!$V$6:$V$125)-5))))</f>
        <v/>
      </c>
      <c r="AA23" s="23">
        <f>IF(F23="","",IFERROR(IF(INDEX('Scales'!$H$6:$H$15,MATCH(O23,'Scales'!$E$6:$E$15,0))="",9E+99,INDEX('Scales'!$H$6:$H$15,MATCH(O23,'Scales'!$E$6:$E$15,0))),9E+99))</f>
        <v/>
      </c>
      <c r="AB23" s="23">
        <f>IF(N23="","",IF(AND(ISNUMBER(F23),N23&gt;0,N23&lt;=1,AA23=100),N23*100,N23))</f>
        <v/>
      </c>
    </row>
    <row r="24">
      <c r="A24" s="24" t="n"/>
      <c r="B24" s="18" t="n"/>
      <c r="C24" s="18" t="n"/>
      <c r="D24" s="18" t="n"/>
      <c r="E24" s="25" t="n"/>
      <c r="F24" s="24" t="n"/>
      <c r="G24" s="18" t="n"/>
      <c r="H24" s="24" t="n"/>
      <c r="I24" s="19">
        <f>IF(AND(C24="",D24=""),"",IF(D24&lt;&gt;"",D24,IF(Z24=0,"Other",INDEX('Scales'!$W$6:$W$125,Z24))))</f>
        <v/>
      </c>
      <c r="J24" s="26">
        <f>IF(OR(F24="",Q24,O24=0),"",IF(P24="Exact match",IFERROR(INDEX('Scales'!$N$6:$N$125,MATCH(O24&amp;"|"&amp;M24,'Scales'!$O$6:$O$125,0)),""),IF(ISNUMBER(AB24),IF(P24="4.0 points","",IF(AND(AB24&gt;=0,AB24&lt;=AA24),IFERROR(INDEX('Scales'!$N$6:$N$125,MATCH(O24&amp;"|"&amp;SUMPRODUCT(MAX(('Scales'!$K$6:$K$125=O24)*('Scales'!$M$6:$M$125&lt;=AB24)*'Scales'!$M$6:$M$125)),'Scales'!$O$6:$O$125,0)),""),"")),IFERROR(INDEX('Scales'!$N$6:$N$125,MATCH("1|"&amp;M24,'Scales'!$O$6:$O$125,0)),""))))</f>
        <v/>
      </c>
      <c r="K24" s="27">
        <f>IF(OR(F24="",Q24),"",IF(AND(P24="4.0 points",ISNUMBER(AB24)),IF(AND(AB24&gt;=0,AB24&lt;=AA24),MIN(4,AB24),""),IF(J24="","",IFERROR(INDEX('Scales'!$B$6:$C$18,MATCH(J24,'Scales'!$A$6:$A$18,0),'Scales'!$B$3),""))))</f>
        <v/>
      </c>
      <c r="L24" s="19">
        <f>IF(AND(A24="",C24="",F24=""),"",IF(F24="","Add a grade",IF(Q24,"Not counted (P, W, I grade)",IF(O24=0,"Unknown scale: pick one in column G",IF(NOT(ISNUMBER(K24)),"Check grade: not valid on this scale",IF(S24="","Check credits: use a number",IF(U24=1,"Counted","Not counted (settings)")))))))</f>
        <v/>
      </c>
      <c r="M24" s="23">
        <f>IF(F24="","",SUBSTITUTE(SUBSTITUTE(SUBSTITUTE(SUBSTITUTE(UPPER(TRIM(F24)),"%",""),"PLUS","+"),"MINUS","-")," ",""))</f>
        <v/>
      </c>
      <c r="N24" s="23">
        <f>IF(M24="","",IFERROR(VALUE(M24),""))</f>
        <v/>
      </c>
      <c r="O24" s="23">
        <f>IF(F24="","",IF(G24="",'Scales'!$F$3,IFERROR(INDEX('Scales'!$E$6:$E$15,MATCH(G24,'Scales'!$F$6:$F$15,0)),0)))</f>
        <v/>
      </c>
      <c r="P24" s="23">
        <f>IF(F24="","",IFERROR(INDEX('Scales'!$G$6:$G$15,MATCH(O24,'Scales'!$E$6:$E$15,0)),""))</f>
        <v/>
      </c>
      <c r="Q24" s="23">
        <f>IF(M24="",FALSE,COUNTIF('Scales'!$Q$6:$Q$35,M24)&gt;0)</f>
        <v/>
      </c>
      <c r="R24" s="23">
        <f>IF(A24="","",IF(ISNUMBER(A24),A24,IFERROR(VALUE(A24),IF(ISNUMBER(SEARCH("12",A24)),12,IF(ISNUMBER(SEARCH("11",A24)),11,IF(ISNUMBER(SEARCH("10",A24)),10,IF(ISNUMBER(SEARCH("9",A24)),9,IF(ISNUMBER(SEARCH("고1",A24)),10,IF(ISNUMBER(SEARCH("고2",A24)),11,IF(ISNUMBER(SEARCH("고3",A24)),12,IF(ISNUMBER(SEARCH("중3",A24)),9,IF(ISNUMBER(SEARCH("FRESH",A24)),9,IF(ISNUMBER(SEARCH("SOPH",A24)),10,IF(ISNUMBER(SEARCH("JUN",A24)),11,IF(ISNUMBER(SEARCH("SEN",A24)),12,"")))))))))))))))</f>
        <v/>
      </c>
      <c r="S24" s="23">
        <f>IF(E24="",1,IF(ISNUMBER(E24),IF(E24&gt;=0,E24,""),""))</f>
        <v/>
      </c>
      <c r="T24" s="23">
        <f>IFERROR(INDEX('Scales'!$T$6:$T$17,MATCH(I24,'Scales'!$S$6:$S$17,0))="Yes",FALSE)</f>
        <v/>
      </c>
      <c r="U24" s="23">
        <f>IF(AND(ISNUMBER(K24),ISNUMBER(S24),H24&lt;&gt;"No",OR(R24="",AND(R24&gt;='Start Here'!$C$7,R24&lt;='Start Here'!$C$8)),OR('Start Here'!$C$9="All graded courses",T24)),1,0)</f>
        <v/>
      </c>
      <c r="V24" s="23">
        <f>IF(U24=1,K24*S24,0)</f>
        <v/>
      </c>
      <c r="W24" s="23">
        <f>IF(U24=1,S24,0)</f>
        <v/>
      </c>
      <c r="X24" s="23">
        <f>IF(F24="",0,1)</f>
        <v/>
      </c>
      <c r="Y24" s="23">
        <f>IF(OR(F24="",Q24),0,IF(AND(ISNUMBER(K24),S24&lt;&gt;""),0,1))</f>
        <v/>
      </c>
      <c r="Z24" s="23">
        <f>IF(C24="",0,SUMPRODUCT(MAX(('Scales'!$V$6:$V$125&lt;&gt;"")*ISNUMBER(SEARCH('Scales'!$V$6:$V$125," "&amp;C24&amp;" "))*(ROW('Scales'!$V$6:$V$125)-5))))</f>
        <v/>
      </c>
      <c r="AA24" s="23">
        <f>IF(F24="","",IFERROR(IF(INDEX('Scales'!$H$6:$H$15,MATCH(O24,'Scales'!$E$6:$E$15,0))="",9E+99,INDEX('Scales'!$H$6:$H$15,MATCH(O24,'Scales'!$E$6:$E$15,0))),9E+99))</f>
        <v/>
      </c>
      <c r="AB24" s="23">
        <f>IF(N24="","",IF(AND(ISNUMBER(F24),N24&gt;0,N24&lt;=1,AA24=100),N24*100,N24))</f>
        <v/>
      </c>
    </row>
    <row r="25">
      <c r="A25" s="24" t="n"/>
      <c r="B25" s="18" t="n"/>
      <c r="C25" s="18" t="n"/>
      <c r="D25" s="18" t="n"/>
      <c r="E25" s="25" t="n"/>
      <c r="F25" s="24" t="n"/>
      <c r="G25" s="18" t="n"/>
      <c r="H25" s="24" t="n"/>
      <c r="I25" s="19">
        <f>IF(AND(C25="",D25=""),"",IF(D25&lt;&gt;"",D25,IF(Z25=0,"Other",INDEX('Scales'!$W$6:$W$125,Z25))))</f>
        <v/>
      </c>
      <c r="J25" s="26">
        <f>IF(OR(F25="",Q25,O25=0),"",IF(P25="Exact match",IFERROR(INDEX('Scales'!$N$6:$N$125,MATCH(O25&amp;"|"&amp;M25,'Scales'!$O$6:$O$125,0)),""),IF(ISNUMBER(AB25),IF(P25="4.0 points","",IF(AND(AB25&gt;=0,AB25&lt;=AA25),IFERROR(INDEX('Scales'!$N$6:$N$125,MATCH(O25&amp;"|"&amp;SUMPRODUCT(MAX(('Scales'!$K$6:$K$125=O25)*('Scales'!$M$6:$M$125&lt;=AB25)*'Scales'!$M$6:$M$125)),'Scales'!$O$6:$O$125,0)),""),"")),IFERROR(INDEX('Scales'!$N$6:$N$125,MATCH("1|"&amp;M25,'Scales'!$O$6:$O$125,0)),""))))</f>
        <v/>
      </c>
      <c r="K25" s="27">
        <f>IF(OR(F25="",Q25),"",IF(AND(P25="4.0 points",ISNUMBER(AB25)),IF(AND(AB25&gt;=0,AB25&lt;=AA25),MIN(4,AB25),""),IF(J25="","",IFERROR(INDEX('Scales'!$B$6:$C$18,MATCH(J25,'Scales'!$A$6:$A$18,0),'Scales'!$B$3),""))))</f>
        <v/>
      </c>
      <c r="L25" s="19">
        <f>IF(AND(A25="",C25="",F25=""),"",IF(F25="","Add a grade",IF(Q25,"Not counted (P, W, I grade)",IF(O25=0,"Unknown scale: pick one in column G",IF(NOT(ISNUMBER(K25)),"Check grade: not valid on this scale",IF(S25="","Check credits: use a number",IF(U25=1,"Counted","Not counted (settings)")))))))</f>
        <v/>
      </c>
      <c r="M25" s="23">
        <f>IF(F25="","",SUBSTITUTE(SUBSTITUTE(SUBSTITUTE(SUBSTITUTE(UPPER(TRIM(F25)),"%",""),"PLUS","+"),"MINUS","-")," ",""))</f>
        <v/>
      </c>
      <c r="N25" s="23">
        <f>IF(M25="","",IFERROR(VALUE(M25),""))</f>
        <v/>
      </c>
      <c r="O25" s="23">
        <f>IF(F25="","",IF(G25="",'Scales'!$F$3,IFERROR(INDEX('Scales'!$E$6:$E$15,MATCH(G25,'Scales'!$F$6:$F$15,0)),0)))</f>
        <v/>
      </c>
      <c r="P25" s="23">
        <f>IF(F25="","",IFERROR(INDEX('Scales'!$G$6:$G$15,MATCH(O25,'Scales'!$E$6:$E$15,0)),""))</f>
        <v/>
      </c>
      <c r="Q25" s="23">
        <f>IF(M25="",FALSE,COUNTIF('Scales'!$Q$6:$Q$35,M25)&gt;0)</f>
        <v/>
      </c>
      <c r="R25" s="23">
        <f>IF(A25="","",IF(ISNUMBER(A25),A25,IFERROR(VALUE(A25),IF(ISNUMBER(SEARCH("12",A25)),12,IF(ISNUMBER(SEARCH("11",A25)),11,IF(ISNUMBER(SEARCH("10",A25)),10,IF(ISNUMBER(SEARCH("9",A25)),9,IF(ISNUMBER(SEARCH("고1",A25)),10,IF(ISNUMBER(SEARCH("고2",A25)),11,IF(ISNUMBER(SEARCH("고3",A25)),12,IF(ISNUMBER(SEARCH("중3",A25)),9,IF(ISNUMBER(SEARCH("FRESH",A25)),9,IF(ISNUMBER(SEARCH("SOPH",A25)),10,IF(ISNUMBER(SEARCH("JUN",A25)),11,IF(ISNUMBER(SEARCH("SEN",A25)),12,"")))))))))))))))</f>
        <v/>
      </c>
      <c r="S25" s="23">
        <f>IF(E25="",1,IF(ISNUMBER(E25),IF(E25&gt;=0,E25,""),""))</f>
        <v/>
      </c>
      <c r="T25" s="23">
        <f>IFERROR(INDEX('Scales'!$T$6:$T$17,MATCH(I25,'Scales'!$S$6:$S$17,0))="Yes",FALSE)</f>
        <v/>
      </c>
      <c r="U25" s="23">
        <f>IF(AND(ISNUMBER(K25),ISNUMBER(S25),H25&lt;&gt;"No",OR(R25="",AND(R25&gt;='Start Here'!$C$7,R25&lt;='Start Here'!$C$8)),OR('Start Here'!$C$9="All graded courses",T25)),1,0)</f>
        <v/>
      </c>
      <c r="V25" s="23">
        <f>IF(U25=1,K25*S25,0)</f>
        <v/>
      </c>
      <c r="W25" s="23">
        <f>IF(U25=1,S25,0)</f>
        <v/>
      </c>
      <c r="X25" s="23">
        <f>IF(F25="",0,1)</f>
        <v/>
      </c>
      <c r="Y25" s="23">
        <f>IF(OR(F25="",Q25),0,IF(AND(ISNUMBER(K25),S25&lt;&gt;""),0,1))</f>
        <v/>
      </c>
      <c r="Z25" s="23">
        <f>IF(C25="",0,SUMPRODUCT(MAX(('Scales'!$V$6:$V$125&lt;&gt;"")*ISNUMBER(SEARCH('Scales'!$V$6:$V$125," "&amp;C25&amp;" "))*(ROW('Scales'!$V$6:$V$125)-5))))</f>
        <v/>
      </c>
      <c r="AA25" s="23">
        <f>IF(F25="","",IFERROR(IF(INDEX('Scales'!$H$6:$H$15,MATCH(O25,'Scales'!$E$6:$E$15,0))="",9E+99,INDEX('Scales'!$H$6:$H$15,MATCH(O25,'Scales'!$E$6:$E$15,0))),9E+99))</f>
        <v/>
      </c>
      <c r="AB25" s="23">
        <f>IF(N25="","",IF(AND(ISNUMBER(F25),N25&gt;0,N25&lt;=1,AA25=100),N25*100,N25))</f>
        <v/>
      </c>
    </row>
    <row r="26">
      <c r="A26" s="24" t="n"/>
      <c r="B26" s="18" t="n"/>
      <c r="C26" s="18" t="n"/>
      <c r="D26" s="18" t="n"/>
      <c r="E26" s="25" t="n"/>
      <c r="F26" s="24" t="n"/>
      <c r="G26" s="18" t="n"/>
      <c r="H26" s="24" t="n"/>
      <c r="I26" s="19">
        <f>IF(AND(C26="",D26=""),"",IF(D26&lt;&gt;"",D26,IF(Z26=0,"Other",INDEX('Scales'!$W$6:$W$125,Z26))))</f>
        <v/>
      </c>
      <c r="J26" s="26">
        <f>IF(OR(F26="",Q26,O26=0),"",IF(P26="Exact match",IFERROR(INDEX('Scales'!$N$6:$N$125,MATCH(O26&amp;"|"&amp;M26,'Scales'!$O$6:$O$125,0)),""),IF(ISNUMBER(AB26),IF(P26="4.0 points","",IF(AND(AB26&gt;=0,AB26&lt;=AA26),IFERROR(INDEX('Scales'!$N$6:$N$125,MATCH(O26&amp;"|"&amp;SUMPRODUCT(MAX(('Scales'!$K$6:$K$125=O26)*('Scales'!$M$6:$M$125&lt;=AB26)*'Scales'!$M$6:$M$125)),'Scales'!$O$6:$O$125,0)),""),"")),IFERROR(INDEX('Scales'!$N$6:$N$125,MATCH("1|"&amp;M26,'Scales'!$O$6:$O$125,0)),""))))</f>
        <v/>
      </c>
      <c r="K26" s="27">
        <f>IF(OR(F26="",Q26),"",IF(AND(P26="4.0 points",ISNUMBER(AB26)),IF(AND(AB26&gt;=0,AB26&lt;=AA26),MIN(4,AB26),""),IF(J26="","",IFERROR(INDEX('Scales'!$B$6:$C$18,MATCH(J26,'Scales'!$A$6:$A$18,0),'Scales'!$B$3),""))))</f>
        <v/>
      </c>
      <c r="L26" s="19">
        <f>IF(AND(A26="",C26="",F26=""),"",IF(F26="","Add a grade",IF(Q26,"Not counted (P, W, I grade)",IF(O26=0,"Unknown scale: pick one in column G",IF(NOT(ISNUMBER(K26)),"Check grade: not valid on this scale",IF(S26="","Check credits: use a number",IF(U26=1,"Counted","Not counted (settings)")))))))</f>
        <v/>
      </c>
      <c r="M26" s="23">
        <f>IF(F26="","",SUBSTITUTE(SUBSTITUTE(SUBSTITUTE(SUBSTITUTE(UPPER(TRIM(F26)),"%",""),"PLUS","+"),"MINUS","-")," ",""))</f>
        <v/>
      </c>
      <c r="N26" s="23">
        <f>IF(M26="","",IFERROR(VALUE(M26),""))</f>
        <v/>
      </c>
      <c r="O26" s="23">
        <f>IF(F26="","",IF(G26="",'Scales'!$F$3,IFERROR(INDEX('Scales'!$E$6:$E$15,MATCH(G26,'Scales'!$F$6:$F$15,0)),0)))</f>
        <v/>
      </c>
      <c r="P26" s="23">
        <f>IF(F26="","",IFERROR(INDEX('Scales'!$G$6:$G$15,MATCH(O26,'Scales'!$E$6:$E$15,0)),""))</f>
        <v/>
      </c>
      <c r="Q26" s="23">
        <f>IF(M26="",FALSE,COUNTIF('Scales'!$Q$6:$Q$35,M26)&gt;0)</f>
        <v/>
      </c>
      <c r="R26" s="23">
        <f>IF(A26="","",IF(ISNUMBER(A26),A26,IFERROR(VALUE(A26),IF(ISNUMBER(SEARCH("12",A26)),12,IF(ISNUMBER(SEARCH("11",A26)),11,IF(ISNUMBER(SEARCH("10",A26)),10,IF(ISNUMBER(SEARCH("9",A26)),9,IF(ISNUMBER(SEARCH("고1",A26)),10,IF(ISNUMBER(SEARCH("고2",A26)),11,IF(ISNUMBER(SEARCH("고3",A26)),12,IF(ISNUMBER(SEARCH("중3",A26)),9,IF(ISNUMBER(SEARCH("FRESH",A26)),9,IF(ISNUMBER(SEARCH("SOPH",A26)),10,IF(ISNUMBER(SEARCH("JUN",A26)),11,IF(ISNUMBER(SEARCH("SEN",A26)),12,"")))))))))))))))</f>
        <v/>
      </c>
      <c r="S26" s="23">
        <f>IF(E26="",1,IF(ISNUMBER(E26),IF(E26&gt;=0,E26,""),""))</f>
        <v/>
      </c>
      <c r="T26" s="23">
        <f>IFERROR(INDEX('Scales'!$T$6:$T$17,MATCH(I26,'Scales'!$S$6:$S$17,0))="Yes",FALSE)</f>
        <v/>
      </c>
      <c r="U26" s="23">
        <f>IF(AND(ISNUMBER(K26),ISNUMBER(S26),H26&lt;&gt;"No",OR(R26="",AND(R26&gt;='Start Here'!$C$7,R26&lt;='Start Here'!$C$8)),OR('Start Here'!$C$9="All graded courses",T26)),1,0)</f>
        <v/>
      </c>
      <c r="V26" s="23">
        <f>IF(U26=1,K26*S26,0)</f>
        <v/>
      </c>
      <c r="W26" s="23">
        <f>IF(U26=1,S26,0)</f>
        <v/>
      </c>
      <c r="X26" s="23">
        <f>IF(F26="",0,1)</f>
        <v/>
      </c>
      <c r="Y26" s="23">
        <f>IF(OR(F26="",Q26),0,IF(AND(ISNUMBER(K26),S26&lt;&gt;""),0,1))</f>
        <v/>
      </c>
      <c r="Z26" s="23">
        <f>IF(C26="",0,SUMPRODUCT(MAX(('Scales'!$V$6:$V$125&lt;&gt;"")*ISNUMBER(SEARCH('Scales'!$V$6:$V$125," "&amp;C26&amp;" "))*(ROW('Scales'!$V$6:$V$125)-5))))</f>
        <v/>
      </c>
      <c r="AA26" s="23">
        <f>IF(F26="","",IFERROR(IF(INDEX('Scales'!$H$6:$H$15,MATCH(O26,'Scales'!$E$6:$E$15,0))="",9E+99,INDEX('Scales'!$H$6:$H$15,MATCH(O26,'Scales'!$E$6:$E$15,0))),9E+99))</f>
        <v/>
      </c>
      <c r="AB26" s="23">
        <f>IF(N26="","",IF(AND(ISNUMBER(F26),N26&gt;0,N26&lt;=1,AA26=100),N26*100,N26))</f>
        <v/>
      </c>
    </row>
    <row r="27">
      <c r="A27" s="24" t="n"/>
      <c r="B27" s="18" t="n"/>
      <c r="C27" s="18" t="n"/>
      <c r="D27" s="18" t="n"/>
      <c r="E27" s="25" t="n"/>
      <c r="F27" s="24" t="n"/>
      <c r="G27" s="18" t="n"/>
      <c r="H27" s="24" t="n"/>
      <c r="I27" s="19">
        <f>IF(AND(C27="",D27=""),"",IF(D27&lt;&gt;"",D27,IF(Z27=0,"Other",INDEX('Scales'!$W$6:$W$125,Z27))))</f>
        <v/>
      </c>
      <c r="J27" s="26">
        <f>IF(OR(F27="",Q27,O27=0),"",IF(P27="Exact match",IFERROR(INDEX('Scales'!$N$6:$N$125,MATCH(O27&amp;"|"&amp;M27,'Scales'!$O$6:$O$125,0)),""),IF(ISNUMBER(AB27),IF(P27="4.0 points","",IF(AND(AB27&gt;=0,AB27&lt;=AA27),IFERROR(INDEX('Scales'!$N$6:$N$125,MATCH(O27&amp;"|"&amp;SUMPRODUCT(MAX(('Scales'!$K$6:$K$125=O27)*('Scales'!$M$6:$M$125&lt;=AB27)*'Scales'!$M$6:$M$125)),'Scales'!$O$6:$O$125,0)),""),"")),IFERROR(INDEX('Scales'!$N$6:$N$125,MATCH("1|"&amp;M27,'Scales'!$O$6:$O$125,0)),""))))</f>
        <v/>
      </c>
      <c r="K27" s="27">
        <f>IF(OR(F27="",Q27),"",IF(AND(P27="4.0 points",ISNUMBER(AB27)),IF(AND(AB27&gt;=0,AB27&lt;=AA27),MIN(4,AB27),""),IF(J27="","",IFERROR(INDEX('Scales'!$B$6:$C$18,MATCH(J27,'Scales'!$A$6:$A$18,0),'Scales'!$B$3),""))))</f>
        <v/>
      </c>
      <c r="L27" s="19">
        <f>IF(AND(A27="",C27="",F27=""),"",IF(F27="","Add a grade",IF(Q27,"Not counted (P, W, I grade)",IF(O27=0,"Unknown scale: pick one in column G",IF(NOT(ISNUMBER(K27)),"Check grade: not valid on this scale",IF(S27="","Check credits: use a number",IF(U27=1,"Counted","Not counted (settings)")))))))</f>
        <v/>
      </c>
      <c r="M27" s="23">
        <f>IF(F27="","",SUBSTITUTE(SUBSTITUTE(SUBSTITUTE(SUBSTITUTE(UPPER(TRIM(F27)),"%",""),"PLUS","+"),"MINUS","-")," ",""))</f>
        <v/>
      </c>
      <c r="N27" s="23">
        <f>IF(M27="","",IFERROR(VALUE(M27),""))</f>
        <v/>
      </c>
      <c r="O27" s="23">
        <f>IF(F27="","",IF(G27="",'Scales'!$F$3,IFERROR(INDEX('Scales'!$E$6:$E$15,MATCH(G27,'Scales'!$F$6:$F$15,0)),0)))</f>
        <v/>
      </c>
      <c r="P27" s="23">
        <f>IF(F27="","",IFERROR(INDEX('Scales'!$G$6:$G$15,MATCH(O27,'Scales'!$E$6:$E$15,0)),""))</f>
        <v/>
      </c>
      <c r="Q27" s="23">
        <f>IF(M27="",FALSE,COUNTIF('Scales'!$Q$6:$Q$35,M27)&gt;0)</f>
        <v/>
      </c>
      <c r="R27" s="23">
        <f>IF(A27="","",IF(ISNUMBER(A27),A27,IFERROR(VALUE(A27),IF(ISNUMBER(SEARCH("12",A27)),12,IF(ISNUMBER(SEARCH("11",A27)),11,IF(ISNUMBER(SEARCH("10",A27)),10,IF(ISNUMBER(SEARCH("9",A27)),9,IF(ISNUMBER(SEARCH("고1",A27)),10,IF(ISNUMBER(SEARCH("고2",A27)),11,IF(ISNUMBER(SEARCH("고3",A27)),12,IF(ISNUMBER(SEARCH("중3",A27)),9,IF(ISNUMBER(SEARCH("FRESH",A27)),9,IF(ISNUMBER(SEARCH("SOPH",A27)),10,IF(ISNUMBER(SEARCH("JUN",A27)),11,IF(ISNUMBER(SEARCH("SEN",A27)),12,"")))))))))))))))</f>
        <v/>
      </c>
      <c r="S27" s="23">
        <f>IF(E27="",1,IF(ISNUMBER(E27),IF(E27&gt;=0,E27,""),""))</f>
        <v/>
      </c>
      <c r="T27" s="23">
        <f>IFERROR(INDEX('Scales'!$T$6:$T$17,MATCH(I27,'Scales'!$S$6:$S$17,0))="Yes",FALSE)</f>
        <v/>
      </c>
      <c r="U27" s="23">
        <f>IF(AND(ISNUMBER(K27),ISNUMBER(S27),H27&lt;&gt;"No",OR(R27="",AND(R27&gt;='Start Here'!$C$7,R27&lt;='Start Here'!$C$8)),OR('Start Here'!$C$9="All graded courses",T27)),1,0)</f>
        <v/>
      </c>
      <c r="V27" s="23">
        <f>IF(U27=1,K27*S27,0)</f>
        <v/>
      </c>
      <c r="W27" s="23">
        <f>IF(U27=1,S27,0)</f>
        <v/>
      </c>
      <c r="X27" s="23">
        <f>IF(F27="",0,1)</f>
        <v/>
      </c>
      <c r="Y27" s="23">
        <f>IF(OR(F27="",Q27),0,IF(AND(ISNUMBER(K27),S27&lt;&gt;""),0,1))</f>
        <v/>
      </c>
      <c r="Z27" s="23">
        <f>IF(C27="",0,SUMPRODUCT(MAX(('Scales'!$V$6:$V$125&lt;&gt;"")*ISNUMBER(SEARCH('Scales'!$V$6:$V$125," "&amp;C27&amp;" "))*(ROW('Scales'!$V$6:$V$125)-5))))</f>
        <v/>
      </c>
      <c r="AA27" s="23">
        <f>IF(F27="","",IFERROR(IF(INDEX('Scales'!$H$6:$H$15,MATCH(O27,'Scales'!$E$6:$E$15,0))="",9E+99,INDEX('Scales'!$H$6:$H$15,MATCH(O27,'Scales'!$E$6:$E$15,0))),9E+99))</f>
        <v/>
      </c>
      <c r="AB27" s="23">
        <f>IF(N27="","",IF(AND(ISNUMBER(F27),N27&gt;0,N27&lt;=1,AA27=100),N27*100,N27))</f>
        <v/>
      </c>
    </row>
    <row r="28">
      <c r="A28" s="24" t="n"/>
      <c r="B28" s="18" t="n"/>
      <c r="C28" s="18" t="n"/>
      <c r="D28" s="18" t="n"/>
      <c r="E28" s="25" t="n"/>
      <c r="F28" s="24" t="n"/>
      <c r="G28" s="18" t="n"/>
      <c r="H28" s="24" t="n"/>
      <c r="I28" s="19">
        <f>IF(AND(C28="",D28=""),"",IF(D28&lt;&gt;"",D28,IF(Z28=0,"Other",INDEX('Scales'!$W$6:$W$125,Z28))))</f>
        <v/>
      </c>
      <c r="J28" s="26">
        <f>IF(OR(F28="",Q28,O28=0),"",IF(P28="Exact match",IFERROR(INDEX('Scales'!$N$6:$N$125,MATCH(O28&amp;"|"&amp;M28,'Scales'!$O$6:$O$125,0)),""),IF(ISNUMBER(AB28),IF(P28="4.0 points","",IF(AND(AB28&gt;=0,AB28&lt;=AA28),IFERROR(INDEX('Scales'!$N$6:$N$125,MATCH(O28&amp;"|"&amp;SUMPRODUCT(MAX(('Scales'!$K$6:$K$125=O28)*('Scales'!$M$6:$M$125&lt;=AB28)*'Scales'!$M$6:$M$125)),'Scales'!$O$6:$O$125,0)),""),"")),IFERROR(INDEX('Scales'!$N$6:$N$125,MATCH("1|"&amp;M28,'Scales'!$O$6:$O$125,0)),""))))</f>
        <v/>
      </c>
      <c r="K28" s="27">
        <f>IF(OR(F28="",Q28),"",IF(AND(P28="4.0 points",ISNUMBER(AB28)),IF(AND(AB28&gt;=0,AB28&lt;=AA28),MIN(4,AB28),""),IF(J28="","",IFERROR(INDEX('Scales'!$B$6:$C$18,MATCH(J28,'Scales'!$A$6:$A$18,0),'Scales'!$B$3),""))))</f>
        <v/>
      </c>
      <c r="L28" s="19">
        <f>IF(AND(A28="",C28="",F28=""),"",IF(F28="","Add a grade",IF(Q28,"Not counted (P, W, I grade)",IF(O28=0,"Unknown scale: pick one in column G",IF(NOT(ISNUMBER(K28)),"Check grade: not valid on this scale",IF(S28="","Check credits: use a number",IF(U28=1,"Counted","Not counted (settings)")))))))</f>
        <v/>
      </c>
      <c r="M28" s="23">
        <f>IF(F28="","",SUBSTITUTE(SUBSTITUTE(SUBSTITUTE(SUBSTITUTE(UPPER(TRIM(F28)),"%",""),"PLUS","+"),"MINUS","-")," ",""))</f>
        <v/>
      </c>
      <c r="N28" s="23">
        <f>IF(M28="","",IFERROR(VALUE(M28),""))</f>
        <v/>
      </c>
      <c r="O28" s="23">
        <f>IF(F28="","",IF(G28="",'Scales'!$F$3,IFERROR(INDEX('Scales'!$E$6:$E$15,MATCH(G28,'Scales'!$F$6:$F$15,0)),0)))</f>
        <v/>
      </c>
      <c r="P28" s="23">
        <f>IF(F28="","",IFERROR(INDEX('Scales'!$G$6:$G$15,MATCH(O28,'Scales'!$E$6:$E$15,0)),""))</f>
        <v/>
      </c>
      <c r="Q28" s="23">
        <f>IF(M28="",FALSE,COUNTIF('Scales'!$Q$6:$Q$35,M28)&gt;0)</f>
        <v/>
      </c>
      <c r="R28" s="23">
        <f>IF(A28="","",IF(ISNUMBER(A28),A28,IFERROR(VALUE(A28),IF(ISNUMBER(SEARCH("12",A28)),12,IF(ISNUMBER(SEARCH("11",A28)),11,IF(ISNUMBER(SEARCH("10",A28)),10,IF(ISNUMBER(SEARCH("9",A28)),9,IF(ISNUMBER(SEARCH("고1",A28)),10,IF(ISNUMBER(SEARCH("고2",A28)),11,IF(ISNUMBER(SEARCH("고3",A28)),12,IF(ISNUMBER(SEARCH("중3",A28)),9,IF(ISNUMBER(SEARCH("FRESH",A28)),9,IF(ISNUMBER(SEARCH("SOPH",A28)),10,IF(ISNUMBER(SEARCH("JUN",A28)),11,IF(ISNUMBER(SEARCH("SEN",A28)),12,"")))))))))))))))</f>
        <v/>
      </c>
      <c r="S28" s="23">
        <f>IF(E28="",1,IF(ISNUMBER(E28),IF(E28&gt;=0,E28,""),""))</f>
        <v/>
      </c>
      <c r="T28" s="23">
        <f>IFERROR(INDEX('Scales'!$T$6:$T$17,MATCH(I28,'Scales'!$S$6:$S$17,0))="Yes",FALSE)</f>
        <v/>
      </c>
      <c r="U28" s="23">
        <f>IF(AND(ISNUMBER(K28),ISNUMBER(S28),H28&lt;&gt;"No",OR(R28="",AND(R28&gt;='Start Here'!$C$7,R28&lt;='Start Here'!$C$8)),OR('Start Here'!$C$9="All graded courses",T28)),1,0)</f>
        <v/>
      </c>
      <c r="V28" s="23">
        <f>IF(U28=1,K28*S28,0)</f>
        <v/>
      </c>
      <c r="W28" s="23">
        <f>IF(U28=1,S28,0)</f>
        <v/>
      </c>
      <c r="X28" s="23">
        <f>IF(F28="",0,1)</f>
        <v/>
      </c>
      <c r="Y28" s="23">
        <f>IF(OR(F28="",Q28),0,IF(AND(ISNUMBER(K28),S28&lt;&gt;""),0,1))</f>
        <v/>
      </c>
      <c r="Z28" s="23">
        <f>IF(C28="",0,SUMPRODUCT(MAX(('Scales'!$V$6:$V$125&lt;&gt;"")*ISNUMBER(SEARCH('Scales'!$V$6:$V$125," "&amp;C28&amp;" "))*(ROW('Scales'!$V$6:$V$125)-5))))</f>
        <v/>
      </c>
      <c r="AA28" s="23">
        <f>IF(F28="","",IFERROR(IF(INDEX('Scales'!$H$6:$H$15,MATCH(O28,'Scales'!$E$6:$E$15,0))="",9E+99,INDEX('Scales'!$H$6:$H$15,MATCH(O28,'Scales'!$E$6:$E$15,0))),9E+99))</f>
        <v/>
      </c>
      <c r="AB28" s="23">
        <f>IF(N28="","",IF(AND(ISNUMBER(F28),N28&gt;0,N28&lt;=1,AA28=100),N28*100,N28))</f>
        <v/>
      </c>
    </row>
    <row r="29">
      <c r="A29" s="24" t="n"/>
      <c r="B29" s="18" t="n"/>
      <c r="C29" s="18" t="n"/>
      <c r="D29" s="18" t="n"/>
      <c r="E29" s="25" t="n"/>
      <c r="F29" s="24" t="n"/>
      <c r="G29" s="18" t="n"/>
      <c r="H29" s="24" t="n"/>
      <c r="I29" s="19">
        <f>IF(AND(C29="",D29=""),"",IF(D29&lt;&gt;"",D29,IF(Z29=0,"Other",INDEX('Scales'!$W$6:$W$125,Z29))))</f>
        <v/>
      </c>
      <c r="J29" s="26">
        <f>IF(OR(F29="",Q29,O29=0),"",IF(P29="Exact match",IFERROR(INDEX('Scales'!$N$6:$N$125,MATCH(O29&amp;"|"&amp;M29,'Scales'!$O$6:$O$125,0)),""),IF(ISNUMBER(AB29),IF(P29="4.0 points","",IF(AND(AB29&gt;=0,AB29&lt;=AA29),IFERROR(INDEX('Scales'!$N$6:$N$125,MATCH(O29&amp;"|"&amp;SUMPRODUCT(MAX(('Scales'!$K$6:$K$125=O29)*('Scales'!$M$6:$M$125&lt;=AB29)*'Scales'!$M$6:$M$125)),'Scales'!$O$6:$O$125,0)),""),"")),IFERROR(INDEX('Scales'!$N$6:$N$125,MATCH("1|"&amp;M29,'Scales'!$O$6:$O$125,0)),""))))</f>
        <v/>
      </c>
      <c r="K29" s="27">
        <f>IF(OR(F29="",Q29),"",IF(AND(P29="4.0 points",ISNUMBER(AB29)),IF(AND(AB29&gt;=0,AB29&lt;=AA29),MIN(4,AB29),""),IF(J29="","",IFERROR(INDEX('Scales'!$B$6:$C$18,MATCH(J29,'Scales'!$A$6:$A$18,0),'Scales'!$B$3),""))))</f>
        <v/>
      </c>
      <c r="L29" s="19">
        <f>IF(AND(A29="",C29="",F29=""),"",IF(F29="","Add a grade",IF(Q29,"Not counted (P, W, I grade)",IF(O29=0,"Unknown scale: pick one in column G",IF(NOT(ISNUMBER(K29)),"Check grade: not valid on this scale",IF(S29="","Check credits: use a number",IF(U29=1,"Counted","Not counted (settings)")))))))</f>
        <v/>
      </c>
      <c r="M29" s="23">
        <f>IF(F29="","",SUBSTITUTE(SUBSTITUTE(SUBSTITUTE(SUBSTITUTE(UPPER(TRIM(F29)),"%",""),"PLUS","+"),"MINUS","-")," ",""))</f>
        <v/>
      </c>
      <c r="N29" s="23">
        <f>IF(M29="","",IFERROR(VALUE(M29),""))</f>
        <v/>
      </c>
      <c r="O29" s="23">
        <f>IF(F29="","",IF(G29="",'Scales'!$F$3,IFERROR(INDEX('Scales'!$E$6:$E$15,MATCH(G29,'Scales'!$F$6:$F$15,0)),0)))</f>
        <v/>
      </c>
      <c r="P29" s="23">
        <f>IF(F29="","",IFERROR(INDEX('Scales'!$G$6:$G$15,MATCH(O29,'Scales'!$E$6:$E$15,0)),""))</f>
        <v/>
      </c>
      <c r="Q29" s="23">
        <f>IF(M29="",FALSE,COUNTIF('Scales'!$Q$6:$Q$35,M29)&gt;0)</f>
        <v/>
      </c>
      <c r="R29" s="23">
        <f>IF(A29="","",IF(ISNUMBER(A29),A29,IFERROR(VALUE(A29),IF(ISNUMBER(SEARCH("12",A29)),12,IF(ISNUMBER(SEARCH("11",A29)),11,IF(ISNUMBER(SEARCH("10",A29)),10,IF(ISNUMBER(SEARCH("9",A29)),9,IF(ISNUMBER(SEARCH("고1",A29)),10,IF(ISNUMBER(SEARCH("고2",A29)),11,IF(ISNUMBER(SEARCH("고3",A29)),12,IF(ISNUMBER(SEARCH("중3",A29)),9,IF(ISNUMBER(SEARCH("FRESH",A29)),9,IF(ISNUMBER(SEARCH("SOPH",A29)),10,IF(ISNUMBER(SEARCH("JUN",A29)),11,IF(ISNUMBER(SEARCH("SEN",A29)),12,"")))))))))))))))</f>
        <v/>
      </c>
      <c r="S29" s="23">
        <f>IF(E29="",1,IF(ISNUMBER(E29),IF(E29&gt;=0,E29,""),""))</f>
        <v/>
      </c>
      <c r="T29" s="23">
        <f>IFERROR(INDEX('Scales'!$T$6:$T$17,MATCH(I29,'Scales'!$S$6:$S$17,0))="Yes",FALSE)</f>
        <v/>
      </c>
      <c r="U29" s="23">
        <f>IF(AND(ISNUMBER(K29),ISNUMBER(S29),H29&lt;&gt;"No",OR(R29="",AND(R29&gt;='Start Here'!$C$7,R29&lt;='Start Here'!$C$8)),OR('Start Here'!$C$9="All graded courses",T29)),1,0)</f>
        <v/>
      </c>
      <c r="V29" s="23">
        <f>IF(U29=1,K29*S29,0)</f>
        <v/>
      </c>
      <c r="W29" s="23">
        <f>IF(U29=1,S29,0)</f>
        <v/>
      </c>
      <c r="X29" s="23">
        <f>IF(F29="",0,1)</f>
        <v/>
      </c>
      <c r="Y29" s="23">
        <f>IF(OR(F29="",Q29),0,IF(AND(ISNUMBER(K29),S29&lt;&gt;""),0,1))</f>
        <v/>
      </c>
      <c r="Z29" s="23">
        <f>IF(C29="",0,SUMPRODUCT(MAX(('Scales'!$V$6:$V$125&lt;&gt;"")*ISNUMBER(SEARCH('Scales'!$V$6:$V$125," "&amp;C29&amp;" "))*(ROW('Scales'!$V$6:$V$125)-5))))</f>
        <v/>
      </c>
      <c r="AA29" s="23">
        <f>IF(F29="","",IFERROR(IF(INDEX('Scales'!$H$6:$H$15,MATCH(O29,'Scales'!$E$6:$E$15,0))="",9E+99,INDEX('Scales'!$H$6:$H$15,MATCH(O29,'Scales'!$E$6:$E$15,0))),9E+99))</f>
        <v/>
      </c>
      <c r="AB29" s="23">
        <f>IF(N29="","",IF(AND(ISNUMBER(F29),N29&gt;0,N29&lt;=1,AA29=100),N29*100,N29))</f>
        <v/>
      </c>
    </row>
    <row r="30">
      <c r="A30" s="24" t="n"/>
      <c r="B30" s="18" t="n"/>
      <c r="C30" s="18" t="n"/>
      <c r="D30" s="18" t="n"/>
      <c r="E30" s="25" t="n"/>
      <c r="F30" s="24" t="n"/>
      <c r="G30" s="18" t="n"/>
      <c r="H30" s="24" t="n"/>
      <c r="I30" s="19">
        <f>IF(AND(C30="",D30=""),"",IF(D30&lt;&gt;"",D30,IF(Z30=0,"Other",INDEX('Scales'!$W$6:$W$125,Z30))))</f>
        <v/>
      </c>
      <c r="J30" s="26">
        <f>IF(OR(F30="",Q30,O30=0),"",IF(P30="Exact match",IFERROR(INDEX('Scales'!$N$6:$N$125,MATCH(O30&amp;"|"&amp;M30,'Scales'!$O$6:$O$125,0)),""),IF(ISNUMBER(AB30),IF(P30="4.0 points","",IF(AND(AB30&gt;=0,AB30&lt;=AA30),IFERROR(INDEX('Scales'!$N$6:$N$125,MATCH(O30&amp;"|"&amp;SUMPRODUCT(MAX(('Scales'!$K$6:$K$125=O30)*('Scales'!$M$6:$M$125&lt;=AB30)*'Scales'!$M$6:$M$125)),'Scales'!$O$6:$O$125,0)),""),"")),IFERROR(INDEX('Scales'!$N$6:$N$125,MATCH("1|"&amp;M30,'Scales'!$O$6:$O$125,0)),""))))</f>
        <v/>
      </c>
      <c r="K30" s="27">
        <f>IF(OR(F30="",Q30),"",IF(AND(P30="4.0 points",ISNUMBER(AB30)),IF(AND(AB30&gt;=0,AB30&lt;=AA30),MIN(4,AB30),""),IF(J30="","",IFERROR(INDEX('Scales'!$B$6:$C$18,MATCH(J30,'Scales'!$A$6:$A$18,0),'Scales'!$B$3),""))))</f>
        <v/>
      </c>
      <c r="L30" s="19">
        <f>IF(AND(A30="",C30="",F30=""),"",IF(F30="","Add a grade",IF(Q30,"Not counted (P, W, I grade)",IF(O30=0,"Unknown scale: pick one in column G",IF(NOT(ISNUMBER(K30)),"Check grade: not valid on this scale",IF(S30="","Check credits: use a number",IF(U30=1,"Counted","Not counted (settings)")))))))</f>
        <v/>
      </c>
      <c r="M30" s="23">
        <f>IF(F30="","",SUBSTITUTE(SUBSTITUTE(SUBSTITUTE(SUBSTITUTE(UPPER(TRIM(F30)),"%",""),"PLUS","+"),"MINUS","-")," ",""))</f>
        <v/>
      </c>
      <c r="N30" s="23">
        <f>IF(M30="","",IFERROR(VALUE(M30),""))</f>
        <v/>
      </c>
      <c r="O30" s="23">
        <f>IF(F30="","",IF(G30="",'Scales'!$F$3,IFERROR(INDEX('Scales'!$E$6:$E$15,MATCH(G30,'Scales'!$F$6:$F$15,0)),0)))</f>
        <v/>
      </c>
      <c r="P30" s="23">
        <f>IF(F30="","",IFERROR(INDEX('Scales'!$G$6:$G$15,MATCH(O30,'Scales'!$E$6:$E$15,0)),""))</f>
        <v/>
      </c>
      <c r="Q30" s="23">
        <f>IF(M30="",FALSE,COUNTIF('Scales'!$Q$6:$Q$35,M30)&gt;0)</f>
        <v/>
      </c>
      <c r="R30" s="23">
        <f>IF(A30="","",IF(ISNUMBER(A30),A30,IFERROR(VALUE(A30),IF(ISNUMBER(SEARCH("12",A30)),12,IF(ISNUMBER(SEARCH("11",A30)),11,IF(ISNUMBER(SEARCH("10",A30)),10,IF(ISNUMBER(SEARCH("9",A30)),9,IF(ISNUMBER(SEARCH("고1",A30)),10,IF(ISNUMBER(SEARCH("고2",A30)),11,IF(ISNUMBER(SEARCH("고3",A30)),12,IF(ISNUMBER(SEARCH("중3",A30)),9,IF(ISNUMBER(SEARCH("FRESH",A30)),9,IF(ISNUMBER(SEARCH("SOPH",A30)),10,IF(ISNUMBER(SEARCH("JUN",A30)),11,IF(ISNUMBER(SEARCH("SEN",A30)),12,"")))))))))))))))</f>
        <v/>
      </c>
      <c r="S30" s="23">
        <f>IF(E30="",1,IF(ISNUMBER(E30),IF(E30&gt;=0,E30,""),""))</f>
        <v/>
      </c>
      <c r="T30" s="23">
        <f>IFERROR(INDEX('Scales'!$T$6:$T$17,MATCH(I30,'Scales'!$S$6:$S$17,0))="Yes",FALSE)</f>
        <v/>
      </c>
      <c r="U30" s="23">
        <f>IF(AND(ISNUMBER(K30),ISNUMBER(S30),H30&lt;&gt;"No",OR(R30="",AND(R30&gt;='Start Here'!$C$7,R30&lt;='Start Here'!$C$8)),OR('Start Here'!$C$9="All graded courses",T30)),1,0)</f>
        <v/>
      </c>
      <c r="V30" s="23">
        <f>IF(U30=1,K30*S30,0)</f>
        <v/>
      </c>
      <c r="W30" s="23">
        <f>IF(U30=1,S30,0)</f>
        <v/>
      </c>
      <c r="X30" s="23">
        <f>IF(F30="",0,1)</f>
        <v/>
      </c>
      <c r="Y30" s="23">
        <f>IF(OR(F30="",Q30),0,IF(AND(ISNUMBER(K30),S30&lt;&gt;""),0,1))</f>
        <v/>
      </c>
      <c r="Z30" s="23">
        <f>IF(C30="",0,SUMPRODUCT(MAX(('Scales'!$V$6:$V$125&lt;&gt;"")*ISNUMBER(SEARCH('Scales'!$V$6:$V$125," "&amp;C30&amp;" "))*(ROW('Scales'!$V$6:$V$125)-5))))</f>
        <v/>
      </c>
      <c r="AA30" s="23">
        <f>IF(F30="","",IFERROR(IF(INDEX('Scales'!$H$6:$H$15,MATCH(O30,'Scales'!$E$6:$E$15,0))="",9E+99,INDEX('Scales'!$H$6:$H$15,MATCH(O30,'Scales'!$E$6:$E$15,0))),9E+99))</f>
        <v/>
      </c>
      <c r="AB30" s="23">
        <f>IF(N30="","",IF(AND(ISNUMBER(F30),N30&gt;0,N30&lt;=1,AA30=100),N30*100,N30))</f>
        <v/>
      </c>
    </row>
    <row r="31">
      <c r="A31" s="24" t="n"/>
      <c r="B31" s="18" t="n"/>
      <c r="C31" s="18" t="n"/>
      <c r="D31" s="18" t="n"/>
      <c r="E31" s="25" t="n"/>
      <c r="F31" s="24" t="n"/>
      <c r="G31" s="18" t="n"/>
      <c r="H31" s="24" t="n"/>
      <c r="I31" s="19">
        <f>IF(AND(C31="",D31=""),"",IF(D31&lt;&gt;"",D31,IF(Z31=0,"Other",INDEX('Scales'!$W$6:$W$125,Z31))))</f>
        <v/>
      </c>
      <c r="J31" s="26">
        <f>IF(OR(F31="",Q31,O31=0),"",IF(P31="Exact match",IFERROR(INDEX('Scales'!$N$6:$N$125,MATCH(O31&amp;"|"&amp;M31,'Scales'!$O$6:$O$125,0)),""),IF(ISNUMBER(AB31),IF(P31="4.0 points","",IF(AND(AB31&gt;=0,AB31&lt;=AA31),IFERROR(INDEX('Scales'!$N$6:$N$125,MATCH(O31&amp;"|"&amp;SUMPRODUCT(MAX(('Scales'!$K$6:$K$125=O31)*('Scales'!$M$6:$M$125&lt;=AB31)*'Scales'!$M$6:$M$125)),'Scales'!$O$6:$O$125,0)),""),"")),IFERROR(INDEX('Scales'!$N$6:$N$125,MATCH("1|"&amp;M31,'Scales'!$O$6:$O$125,0)),""))))</f>
        <v/>
      </c>
      <c r="K31" s="27">
        <f>IF(OR(F31="",Q31),"",IF(AND(P31="4.0 points",ISNUMBER(AB31)),IF(AND(AB31&gt;=0,AB31&lt;=AA31),MIN(4,AB31),""),IF(J31="","",IFERROR(INDEX('Scales'!$B$6:$C$18,MATCH(J31,'Scales'!$A$6:$A$18,0),'Scales'!$B$3),""))))</f>
        <v/>
      </c>
      <c r="L31" s="19">
        <f>IF(AND(A31="",C31="",F31=""),"",IF(F31="","Add a grade",IF(Q31,"Not counted (P, W, I grade)",IF(O31=0,"Unknown scale: pick one in column G",IF(NOT(ISNUMBER(K31)),"Check grade: not valid on this scale",IF(S31="","Check credits: use a number",IF(U31=1,"Counted","Not counted (settings)")))))))</f>
        <v/>
      </c>
      <c r="M31" s="23">
        <f>IF(F31="","",SUBSTITUTE(SUBSTITUTE(SUBSTITUTE(SUBSTITUTE(UPPER(TRIM(F31)),"%",""),"PLUS","+"),"MINUS","-")," ",""))</f>
        <v/>
      </c>
      <c r="N31" s="23">
        <f>IF(M31="","",IFERROR(VALUE(M31),""))</f>
        <v/>
      </c>
      <c r="O31" s="23">
        <f>IF(F31="","",IF(G31="",'Scales'!$F$3,IFERROR(INDEX('Scales'!$E$6:$E$15,MATCH(G31,'Scales'!$F$6:$F$15,0)),0)))</f>
        <v/>
      </c>
      <c r="P31" s="23">
        <f>IF(F31="","",IFERROR(INDEX('Scales'!$G$6:$G$15,MATCH(O31,'Scales'!$E$6:$E$15,0)),""))</f>
        <v/>
      </c>
      <c r="Q31" s="23">
        <f>IF(M31="",FALSE,COUNTIF('Scales'!$Q$6:$Q$35,M31)&gt;0)</f>
        <v/>
      </c>
      <c r="R31" s="23">
        <f>IF(A31="","",IF(ISNUMBER(A31),A31,IFERROR(VALUE(A31),IF(ISNUMBER(SEARCH("12",A31)),12,IF(ISNUMBER(SEARCH("11",A31)),11,IF(ISNUMBER(SEARCH("10",A31)),10,IF(ISNUMBER(SEARCH("9",A31)),9,IF(ISNUMBER(SEARCH("고1",A31)),10,IF(ISNUMBER(SEARCH("고2",A31)),11,IF(ISNUMBER(SEARCH("고3",A31)),12,IF(ISNUMBER(SEARCH("중3",A31)),9,IF(ISNUMBER(SEARCH("FRESH",A31)),9,IF(ISNUMBER(SEARCH("SOPH",A31)),10,IF(ISNUMBER(SEARCH("JUN",A31)),11,IF(ISNUMBER(SEARCH("SEN",A31)),12,"")))))))))))))))</f>
        <v/>
      </c>
      <c r="S31" s="23">
        <f>IF(E31="",1,IF(ISNUMBER(E31),IF(E31&gt;=0,E31,""),""))</f>
        <v/>
      </c>
      <c r="T31" s="23">
        <f>IFERROR(INDEX('Scales'!$T$6:$T$17,MATCH(I31,'Scales'!$S$6:$S$17,0))="Yes",FALSE)</f>
        <v/>
      </c>
      <c r="U31" s="23">
        <f>IF(AND(ISNUMBER(K31),ISNUMBER(S31),H31&lt;&gt;"No",OR(R31="",AND(R31&gt;='Start Here'!$C$7,R31&lt;='Start Here'!$C$8)),OR('Start Here'!$C$9="All graded courses",T31)),1,0)</f>
        <v/>
      </c>
      <c r="V31" s="23">
        <f>IF(U31=1,K31*S31,0)</f>
        <v/>
      </c>
      <c r="W31" s="23">
        <f>IF(U31=1,S31,0)</f>
        <v/>
      </c>
      <c r="X31" s="23">
        <f>IF(F31="",0,1)</f>
        <v/>
      </c>
      <c r="Y31" s="23">
        <f>IF(OR(F31="",Q31),0,IF(AND(ISNUMBER(K31),S31&lt;&gt;""),0,1))</f>
        <v/>
      </c>
      <c r="Z31" s="23">
        <f>IF(C31="",0,SUMPRODUCT(MAX(('Scales'!$V$6:$V$125&lt;&gt;"")*ISNUMBER(SEARCH('Scales'!$V$6:$V$125," "&amp;C31&amp;" "))*(ROW('Scales'!$V$6:$V$125)-5))))</f>
        <v/>
      </c>
      <c r="AA31" s="23">
        <f>IF(F31="","",IFERROR(IF(INDEX('Scales'!$H$6:$H$15,MATCH(O31,'Scales'!$E$6:$E$15,0))="",9E+99,INDEX('Scales'!$H$6:$H$15,MATCH(O31,'Scales'!$E$6:$E$15,0))),9E+99))</f>
        <v/>
      </c>
      <c r="AB31" s="23">
        <f>IF(N31="","",IF(AND(ISNUMBER(F31),N31&gt;0,N31&lt;=1,AA31=100),N31*100,N31))</f>
        <v/>
      </c>
    </row>
    <row r="32">
      <c r="A32" s="24" t="n"/>
      <c r="B32" s="18" t="n"/>
      <c r="C32" s="18" t="n"/>
      <c r="D32" s="18" t="n"/>
      <c r="E32" s="25" t="n"/>
      <c r="F32" s="24" t="n"/>
      <c r="G32" s="18" t="n"/>
      <c r="H32" s="24" t="n"/>
      <c r="I32" s="19">
        <f>IF(AND(C32="",D32=""),"",IF(D32&lt;&gt;"",D32,IF(Z32=0,"Other",INDEX('Scales'!$W$6:$W$125,Z32))))</f>
        <v/>
      </c>
      <c r="J32" s="26">
        <f>IF(OR(F32="",Q32,O32=0),"",IF(P32="Exact match",IFERROR(INDEX('Scales'!$N$6:$N$125,MATCH(O32&amp;"|"&amp;M32,'Scales'!$O$6:$O$125,0)),""),IF(ISNUMBER(AB32),IF(P32="4.0 points","",IF(AND(AB32&gt;=0,AB32&lt;=AA32),IFERROR(INDEX('Scales'!$N$6:$N$125,MATCH(O32&amp;"|"&amp;SUMPRODUCT(MAX(('Scales'!$K$6:$K$125=O32)*('Scales'!$M$6:$M$125&lt;=AB32)*'Scales'!$M$6:$M$125)),'Scales'!$O$6:$O$125,0)),""),"")),IFERROR(INDEX('Scales'!$N$6:$N$125,MATCH("1|"&amp;M32,'Scales'!$O$6:$O$125,0)),""))))</f>
        <v/>
      </c>
      <c r="K32" s="27">
        <f>IF(OR(F32="",Q32),"",IF(AND(P32="4.0 points",ISNUMBER(AB32)),IF(AND(AB32&gt;=0,AB32&lt;=AA32),MIN(4,AB32),""),IF(J32="","",IFERROR(INDEX('Scales'!$B$6:$C$18,MATCH(J32,'Scales'!$A$6:$A$18,0),'Scales'!$B$3),""))))</f>
        <v/>
      </c>
      <c r="L32" s="19">
        <f>IF(AND(A32="",C32="",F32=""),"",IF(F32="","Add a grade",IF(Q32,"Not counted (P, W, I grade)",IF(O32=0,"Unknown scale: pick one in column G",IF(NOT(ISNUMBER(K32)),"Check grade: not valid on this scale",IF(S32="","Check credits: use a number",IF(U32=1,"Counted","Not counted (settings)")))))))</f>
        <v/>
      </c>
      <c r="M32" s="23">
        <f>IF(F32="","",SUBSTITUTE(SUBSTITUTE(SUBSTITUTE(SUBSTITUTE(UPPER(TRIM(F32)),"%",""),"PLUS","+"),"MINUS","-")," ",""))</f>
        <v/>
      </c>
      <c r="N32" s="23">
        <f>IF(M32="","",IFERROR(VALUE(M32),""))</f>
        <v/>
      </c>
      <c r="O32" s="23">
        <f>IF(F32="","",IF(G32="",'Scales'!$F$3,IFERROR(INDEX('Scales'!$E$6:$E$15,MATCH(G32,'Scales'!$F$6:$F$15,0)),0)))</f>
        <v/>
      </c>
      <c r="P32" s="23">
        <f>IF(F32="","",IFERROR(INDEX('Scales'!$G$6:$G$15,MATCH(O32,'Scales'!$E$6:$E$15,0)),""))</f>
        <v/>
      </c>
      <c r="Q32" s="23">
        <f>IF(M32="",FALSE,COUNTIF('Scales'!$Q$6:$Q$35,M32)&gt;0)</f>
        <v/>
      </c>
      <c r="R32" s="23">
        <f>IF(A32="","",IF(ISNUMBER(A32),A32,IFERROR(VALUE(A32),IF(ISNUMBER(SEARCH("12",A32)),12,IF(ISNUMBER(SEARCH("11",A32)),11,IF(ISNUMBER(SEARCH("10",A32)),10,IF(ISNUMBER(SEARCH("9",A32)),9,IF(ISNUMBER(SEARCH("고1",A32)),10,IF(ISNUMBER(SEARCH("고2",A32)),11,IF(ISNUMBER(SEARCH("고3",A32)),12,IF(ISNUMBER(SEARCH("중3",A32)),9,IF(ISNUMBER(SEARCH("FRESH",A32)),9,IF(ISNUMBER(SEARCH("SOPH",A32)),10,IF(ISNUMBER(SEARCH("JUN",A32)),11,IF(ISNUMBER(SEARCH("SEN",A32)),12,"")))))))))))))))</f>
        <v/>
      </c>
      <c r="S32" s="23">
        <f>IF(E32="",1,IF(ISNUMBER(E32),IF(E32&gt;=0,E32,""),""))</f>
        <v/>
      </c>
      <c r="T32" s="23">
        <f>IFERROR(INDEX('Scales'!$T$6:$T$17,MATCH(I32,'Scales'!$S$6:$S$17,0))="Yes",FALSE)</f>
        <v/>
      </c>
      <c r="U32" s="23">
        <f>IF(AND(ISNUMBER(K32),ISNUMBER(S32),H32&lt;&gt;"No",OR(R32="",AND(R32&gt;='Start Here'!$C$7,R32&lt;='Start Here'!$C$8)),OR('Start Here'!$C$9="All graded courses",T32)),1,0)</f>
        <v/>
      </c>
      <c r="V32" s="23">
        <f>IF(U32=1,K32*S32,0)</f>
        <v/>
      </c>
      <c r="W32" s="23">
        <f>IF(U32=1,S32,0)</f>
        <v/>
      </c>
      <c r="X32" s="23">
        <f>IF(F32="",0,1)</f>
        <v/>
      </c>
      <c r="Y32" s="23">
        <f>IF(OR(F32="",Q32),0,IF(AND(ISNUMBER(K32),S32&lt;&gt;""),0,1))</f>
        <v/>
      </c>
      <c r="Z32" s="23">
        <f>IF(C32="",0,SUMPRODUCT(MAX(('Scales'!$V$6:$V$125&lt;&gt;"")*ISNUMBER(SEARCH('Scales'!$V$6:$V$125," "&amp;C32&amp;" "))*(ROW('Scales'!$V$6:$V$125)-5))))</f>
        <v/>
      </c>
      <c r="AA32" s="23">
        <f>IF(F32="","",IFERROR(IF(INDEX('Scales'!$H$6:$H$15,MATCH(O32,'Scales'!$E$6:$E$15,0))="",9E+99,INDEX('Scales'!$H$6:$H$15,MATCH(O32,'Scales'!$E$6:$E$15,0))),9E+99))</f>
        <v/>
      </c>
      <c r="AB32" s="23">
        <f>IF(N32="","",IF(AND(ISNUMBER(F32),N32&gt;0,N32&lt;=1,AA32=100),N32*100,N32))</f>
        <v/>
      </c>
    </row>
    <row r="33">
      <c r="A33" s="24" t="n"/>
      <c r="B33" s="18" t="n"/>
      <c r="C33" s="18" t="n"/>
      <c r="D33" s="18" t="n"/>
      <c r="E33" s="25" t="n"/>
      <c r="F33" s="24" t="n"/>
      <c r="G33" s="18" t="n"/>
      <c r="H33" s="24" t="n"/>
      <c r="I33" s="19">
        <f>IF(AND(C33="",D33=""),"",IF(D33&lt;&gt;"",D33,IF(Z33=0,"Other",INDEX('Scales'!$W$6:$W$125,Z33))))</f>
        <v/>
      </c>
      <c r="J33" s="26">
        <f>IF(OR(F33="",Q33,O33=0),"",IF(P33="Exact match",IFERROR(INDEX('Scales'!$N$6:$N$125,MATCH(O33&amp;"|"&amp;M33,'Scales'!$O$6:$O$125,0)),""),IF(ISNUMBER(AB33),IF(P33="4.0 points","",IF(AND(AB33&gt;=0,AB33&lt;=AA33),IFERROR(INDEX('Scales'!$N$6:$N$125,MATCH(O33&amp;"|"&amp;SUMPRODUCT(MAX(('Scales'!$K$6:$K$125=O33)*('Scales'!$M$6:$M$125&lt;=AB33)*'Scales'!$M$6:$M$125)),'Scales'!$O$6:$O$125,0)),""),"")),IFERROR(INDEX('Scales'!$N$6:$N$125,MATCH("1|"&amp;M33,'Scales'!$O$6:$O$125,0)),""))))</f>
        <v/>
      </c>
      <c r="K33" s="27">
        <f>IF(OR(F33="",Q33),"",IF(AND(P33="4.0 points",ISNUMBER(AB33)),IF(AND(AB33&gt;=0,AB33&lt;=AA33),MIN(4,AB33),""),IF(J33="","",IFERROR(INDEX('Scales'!$B$6:$C$18,MATCH(J33,'Scales'!$A$6:$A$18,0),'Scales'!$B$3),""))))</f>
        <v/>
      </c>
      <c r="L33" s="19">
        <f>IF(AND(A33="",C33="",F33=""),"",IF(F33="","Add a grade",IF(Q33,"Not counted (P, W, I grade)",IF(O33=0,"Unknown scale: pick one in column G",IF(NOT(ISNUMBER(K33)),"Check grade: not valid on this scale",IF(S33="","Check credits: use a number",IF(U33=1,"Counted","Not counted (settings)")))))))</f>
        <v/>
      </c>
      <c r="M33" s="23">
        <f>IF(F33="","",SUBSTITUTE(SUBSTITUTE(SUBSTITUTE(SUBSTITUTE(UPPER(TRIM(F33)),"%",""),"PLUS","+"),"MINUS","-")," ",""))</f>
        <v/>
      </c>
      <c r="N33" s="23">
        <f>IF(M33="","",IFERROR(VALUE(M33),""))</f>
        <v/>
      </c>
      <c r="O33" s="23">
        <f>IF(F33="","",IF(G33="",'Scales'!$F$3,IFERROR(INDEX('Scales'!$E$6:$E$15,MATCH(G33,'Scales'!$F$6:$F$15,0)),0)))</f>
        <v/>
      </c>
      <c r="P33" s="23">
        <f>IF(F33="","",IFERROR(INDEX('Scales'!$G$6:$G$15,MATCH(O33,'Scales'!$E$6:$E$15,0)),""))</f>
        <v/>
      </c>
      <c r="Q33" s="23">
        <f>IF(M33="",FALSE,COUNTIF('Scales'!$Q$6:$Q$35,M33)&gt;0)</f>
        <v/>
      </c>
      <c r="R33" s="23">
        <f>IF(A33="","",IF(ISNUMBER(A33),A33,IFERROR(VALUE(A33),IF(ISNUMBER(SEARCH("12",A33)),12,IF(ISNUMBER(SEARCH("11",A33)),11,IF(ISNUMBER(SEARCH("10",A33)),10,IF(ISNUMBER(SEARCH("9",A33)),9,IF(ISNUMBER(SEARCH("고1",A33)),10,IF(ISNUMBER(SEARCH("고2",A33)),11,IF(ISNUMBER(SEARCH("고3",A33)),12,IF(ISNUMBER(SEARCH("중3",A33)),9,IF(ISNUMBER(SEARCH("FRESH",A33)),9,IF(ISNUMBER(SEARCH("SOPH",A33)),10,IF(ISNUMBER(SEARCH("JUN",A33)),11,IF(ISNUMBER(SEARCH("SEN",A33)),12,"")))))))))))))))</f>
        <v/>
      </c>
      <c r="S33" s="23">
        <f>IF(E33="",1,IF(ISNUMBER(E33),IF(E33&gt;=0,E33,""),""))</f>
        <v/>
      </c>
      <c r="T33" s="23">
        <f>IFERROR(INDEX('Scales'!$T$6:$T$17,MATCH(I33,'Scales'!$S$6:$S$17,0))="Yes",FALSE)</f>
        <v/>
      </c>
      <c r="U33" s="23">
        <f>IF(AND(ISNUMBER(K33),ISNUMBER(S33),H33&lt;&gt;"No",OR(R33="",AND(R33&gt;='Start Here'!$C$7,R33&lt;='Start Here'!$C$8)),OR('Start Here'!$C$9="All graded courses",T33)),1,0)</f>
        <v/>
      </c>
      <c r="V33" s="23">
        <f>IF(U33=1,K33*S33,0)</f>
        <v/>
      </c>
      <c r="W33" s="23">
        <f>IF(U33=1,S33,0)</f>
        <v/>
      </c>
      <c r="X33" s="23">
        <f>IF(F33="",0,1)</f>
        <v/>
      </c>
      <c r="Y33" s="23">
        <f>IF(OR(F33="",Q33),0,IF(AND(ISNUMBER(K33),S33&lt;&gt;""),0,1))</f>
        <v/>
      </c>
      <c r="Z33" s="23">
        <f>IF(C33="",0,SUMPRODUCT(MAX(('Scales'!$V$6:$V$125&lt;&gt;"")*ISNUMBER(SEARCH('Scales'!$V$6:$V$125," "&amp;C33&amp;" "))*(ROW('Scales'!$V$6:$V$125)-5))))</f>
        <v/>
      </c>
      <c r="AA33" s="23">
        <f>IF(F33="","",IFERROR(IF(INDEX('Scales'!$H$6:$H$15,MATCH(O33,'Scales'!$E$6:$E$15,0))="",9E+99,INDEX('Scales'!$H$6:$H$15,MATCH(O33,'Scales'!$E$6:$E$15,0))),9E+99))</f>
        <v/>
      </c>
      <c r="AB33" s="23">
        <f>IF(N33="","",IF(AND(ISNUMBER(F33),N33&gt;0,N33&lt;=1,AA33=100),N33*100,N33))</f>
        <v/>
      </c>
    </row>
    <row r="34">
      <c r="A34" s="24" t="n"/>
      <c r="B34" s="18" t="n"/>
      <c r="C34" s="18" t="n"/>
      <c r="D34" s="18" t="n"/>
      <c r="E34" s="25" t="n"/>
      <c r="F34" s="24" t="n"/>
      <c r="G34" s="18" t="n"/>
      <c r="H34" s="24" t="n"/>
      <c r="I34" s="19">
        <f>IF(AND(C34="",D34=""),"",IF(D34&lt;&gt;"",D34,IF(Z34=0,"Other",INDEX('Scales'!$W$6:$W$125,Z34))))</f>
        <v/>
      </c>
      <c r="J34" s="26">
        <f>IF(OR(F34="",Q34,O34=0),"",IF(P34="Exact match",IFERROR(INDEX('Scales'!$N$6:$N$125,MATCH(O34&amp;"|"&amp;M34,'Scales'!$O$6:$O$125,0)),""),IF(ISNUMBER(AB34),IF(P34="4.0 points","",IF(AND(AB34&gt;=0,AB34&lt;=AA34),IFERROR(INDEX('Scales'!$N$6:$N$125,MATCH(O34&amp;"|"&amp;SUMPRODUCT(MAX(('Scales'!$K$6:$K$125=O34)*('Scales'!$M$6:$M$125&lt;=AB34)*'Scales'!$M$6:$M$125)),'Scales'!$O$6:$O$125,0)),""),"")),IFERROR(INDEX('Scales'!$N$6:$N$125,MATCH("1|"&amp;M34,'Scales'!$O$6:$O$125,0)),""))))</f>
        <v/>
      </c>
      <c r="K34" s="27">
        <f>IF(OR(F34="",Q34),"",IF(AND(P34="4.0 points",ISNUMBER(AB34)),IF(AND(AB34&gt;=0,AB34&lt;=AA34),MIN(4,AB34),""),IF(J34="","",IFERROR(INDEX('Scales'!$B$6:$C$18,MATCH(J34,'Scales'!$A$6:$A$18,0),'Scales'!$B$3),""))))</f>
        <v/>
      </c>
      <c r="L34" s="19">
        <f>IF(AND(A34="",C34="",F34=""),"",IF(F34="","Add a grade",IF(Q34,"Not counted (P, W, I grade)",IF(O34=0,"Unknown scale: pick one in column G",IF(NOT(ISNUMBER(K34)),"Check grade: not valid on this scale",IF(S34="","Check credits: use a number",IF(U34=1,"Counted","Not counted (settings)")))))))</f>
        <v/>
      </c>
      <c r="M34" s="23">
        <f>IF(F34="","",SUBSTITUTE(SUBSTITUTE(SUBSTITUTE(SUBSTITUTE(UPPER(TRIM(F34)),"%",""),"PLUS","+"),"MINUS","-")," ",""))</f>
        <v/>
      </c>
      <c r="N34" s="23">
        <f>IF(M34="","",IFERROR(VALUE(M34),""))</f>
        <v/>
      </c>
      <c r="O34" s="23">
        <f>IF(F34="","",IF(G34="",'Scales'!$F$3,IFERROR(INDEX('Scales'!$E$6:$E$15,MATCH(G34,'Scales'!$F$6:$F$15,0)),0)))</f>
        <v/>
      </c>
      <c r="P34" s="23">
        <f>IF(F34="","",IFERROR(INDEX('Scales'!$G$6:$G$15,MATCH(O34,'Scales'!$E$6:$E$15,0)),""))</f>
        <v/>
      </c>
      <c r="Q34" s="23">
        <f>IF(M34="",FALSE,COUNTIF('Scales'!$Q$6:$Q$35,M34)&gt;0)</f>
        <v/>
      </c>
      <c r="R34" s="23">
        <f>IF(A34="","",IF(ISNUMBER(A34),A34,IFERROR(VALUE(A34),IF(ISNUMBER(SEARCH("12",A34)),12,IF(ISNUMBER(SEARCH("11",A34)),11,IF(ISNUMBER(SEARCH("10",A34)),10,IF(ISNUMBER(SEARCH("9",A34)),9,IF(ISNUMBER(SEARCH("고1",A34)),10,IF(ISNUMBER(SEARCH("고2",A34)),11,IF(ISNUMBER(SEARCH("고3",A34)),12,IF(ISNUMBER(SEARCH("중3",A34)),9,IF(ISNUMBER(SEARCH("FRESH",A34)),9,IF(ISNUMBER(SEARCH("SOPH",A34)),10,IF(ISNUMBER(SEARCH("JUN",A34)),11,IF(ISNUMBER(SEARCH("SEN",A34)),12,"")))))))))))))))</f>
        <v/>
      </c>
      <c r="S34" s="23">
        <f>IF(E34="",1,IF(ISNUMBER(E34),IF(E34&gt;=0,E34,""),""))</f>
        <v/>
      </c>
      <c r="T34" s="23">
        <f>IFERROR(INDEX('Scales'!$T$6:$T$17,MATCH(I34,'Scales'!$S$6:$S$17,0))="Yes",FALSE)</f>
        <v/>
      </c>
      <c r="U34" s="23">
        <f>IF(AND(ISNUMBER(K34),ISNUMBER(S34),H34&lt;&gt;"No",OR(R34="",AND(R34&gt;='Start Here'!$C$7,R34&lt;='Start Here'!$C$8)),OR('Start Here'!$C$9="All graded courses",T34)),1,0)</f>
        <v/>
      </c>
      <c r="V34" s="23">
        <f>IF(U34=1,K34*S34,0)</f>
        <v/>
      </c>
      <c r="W34" s="23">
        <f>IF(U34=1,S34,0)</f>
        <v/>
      </c>
      <c r="X34" s="23">
        <f>IF(F34="",0,1)</f>
        <v/>
      </c>
      <c r="Y34" s="23">
        <f>IF(OR(F34="",Q34),0,IF(AND(ISNUMBER(K34),S34&lt;&gt;""),0,1))</f>
        <v/>
      </c>
      <c r="Z34" s="23">
        <f>IF(C34="",0,SUMPRODUCT(MAX(('Scales'!$V$6:$V$125&lt;&gt;"")*ISNUMBER(SEARCH('Scales'!$V$6:$V$125," "&amp;C34&amp;" "))*(ROW('Scales'!$V$6:$V$125)-5))))</f>
        <v/>
      </c>
      <c r="AA34" s="23">
        <f>IF(F34="","",IFERROR(IF(INDEX('Scales'!$H$6:$H$15,MATCH(O34,'Scales'!$E$6:$E$15,0))="",9E+99,INDEX('Scales'!$H$6:$H$15,MATCH(O34,'Scales'!$E$6:$E$15,0))),9E+99))</f>
        <v/>
      </c>
      <c r="AB34" s="23">
        <f>IF(N34="","",IF(AND(ISNUMBER(F34),N34&gt;0,N34&lt;=1,AA34=100),N34*100,N34))</f>
        <v/>
      </c>
    </row>
    <row r="35">
      <c r="A35" s="24" t="n"/>
      <c r="B35" s="18" t="n"/>
      <c r="C35" s="18" t="n"/>
      <c r="D35" s="18" t="n"/>
      <c r="E35" s="25" t="n"/>
      <c r="F35" s="24" t="n"/>
      <c r="G35" s="18" t="n"/>
      <c r="H35" s="24" t="n"/>
      <c r="I35" s="19">
        <f>IF(AND(C35="",D35=""),"",IF(D35&lt;&gt;"",D35,IF(Z35=0,"Other",INDEX('Scales'!$W$6:$W$125,Z35))))</f>
        <v/>
      </c>
      <c r="J35" s="26">
        <f>IF(OR(F35="",Q35,O35=0),"",IF(P35="Exact match",IFERROR(INDEX('Scales'!$N$6:$N$125,MATCH(O35&amp;"|"&amp;M35,'Scales'!$O$6:$O$125,0)),""),IF(ISNUMBER(AB35),IF(P35="4.0 points","",IF(AND(AB35&gt;=0,AB35&lt;=AA35),IFERROR(INDEX('Scales'!$N$6:$N$125,MATCH(O35&amp;"|"&amp;SUMPRODUCT(MAX(('Scales'!$K$6:$K$125=O35)*('Scales'!$M$6:$M$125&lt;=AB35)*'Scales'!$M$6:$M$125)),'Scales'!$O$6:$O$125,0)),""),"")),IFERROR(INDEX('Scales'!$N$6:$N$125,MATCH("1|"&amp;M35,'Scales'!$O$6:$O$125,0)),""))))</f>
        <v/>
      </c>
      <c r="K35" s="27">
        <f>IF(OR(F35="",Q35),"",IF(AND(P35="4.0 points",ISNUMBER(AB35)),IF(AND(AB35&gt;=0,AB35&lt;=AA35),MIN(4,AB35),""),IF(J35="","",IFERROR(INDEX('Scales'!$B$6:$C$18,MATCH(J35,'Scales'!$A$6:$A$18,0),'Scales'!$B$3),""))))</f>
        <v/>
      </c>
      <c r="L35" s="19">
        <f>IF(AND(A35="",C35="",F35=""),"",IF(F35="","Add a grade",IF(Q35,"Not counted (P, W, I grade)",IF(O35=0,"Unknown scale: pick one in column G",IF(NOT(ISNUMBER(K35)),"Check grade: not valid on this scale",IF(S35="","Check credits: use a number",IF(U35=1,"Counted","Not counted (settings)")))))))</f>
        <v/>
      </c>
      <c r="M35" s="23">
        <f>IF(F35="","",SUBSTITUTE(SUBSTITUTE(SUBSTITUTE(SUBSTITUTE(UPPER(TRIM(F35)),"%",""),"PLUS","+"),"MINUS","-")," ",""))</f>
        <v/>
      </c>
      <c r="N35" s="23">
        <f>IF(M35="","",IFERROR(VALUE(M35),""))</f>
        <v/>
      </c>
      <c r="O35" s="23">
        <f>IF(F35="","",IF(G35="",'Scales'!$F$3,IFERROR(INDEX('Scales'!$E$6:$E$15,MATCH(G35,'Scales'!$F$6:$F$15,0)),0)))</f>
        <v/>
      </c>
      <c r="P35" s="23">
        <f>IF(F35="","",IFERROR(INDEX('Scales'!$G$6:$G$15,MATCH(O35,'Scales'!$E$6:$E$15,0)),""))</f>
        <v/>
      </c>
      <c r="Q35" s="23">
        <f>IF(M35="",FALSE,COUNTIF('Scales'!$Q$6:$Q$35,M35)&gt;0)</f>
        <v/>
      </c>
      <c r="R35" s="23">
        <f>IF(A35="","",IF(ISNUMBER(A35),A35,IFERROR(VALUE(A35),IF(ISNUMBER(SEARCH("12",A35)),12,IF(ISNUMBER(SEARCH("11",A35)),11,IF(ISNUMBER(SEARCH("10",A35)),10,IF(ISNUMBER(SEARCH("9",A35)),9,IF(ISNUMBER(SEARCH("고1",A35)),10,IF(ISNUMBER(SEARCH("고2",A35)),11,IF(ISNUMBER(SEARCH("고3",A35)),12,IF(ISNUMBER(SEARCH("중3",A35)),9,IF(ISNUMBER(SEARCH("FRESH",A35)),9,IF(ISNUMBER(SEARCH("SOPH",A35)),10,IF(ISNUMBER(SEARCH("JUN",A35)),11,IF(ISNUMBER(SEARCH("SEN",A35)),12,"")))))))))))))))</f>
        <v/>
      </c>
      <c r="S35" s="23">
        <f>IF(E35="",1,IF(ISNUMBER(E35),IF(E35&gt;=0,E35,""),""))</f>
        <v/>
      </c>
      <c r="T35" s="23">
        <f>IFERROR(INDEX('Scales'!$T$6:$T$17,MATCH(I35,'Scales'!$S$6:$S$17,0))="Yes",FALSE)</f>
        <v/>
      </c>
      <c r="U35" s="23">
        <f>IF(AND(ISNUMBER(K35),ISNUMBER(S35),H35&lt;&gt;"No",OR(R35="",AND(R35&gt;='Start Here'!$C$7,R35&lt;='Start Here'!$C$8)),OR('Start Here'!$C$9="All graded courses",T35)),1,0)</f>
        <v/>
      </c>
      <c r="V35" s="23">
        <f>IF(U35=1,K35*S35,0)</f>
        <v/>
      </c>
      <c r="W35" s="23">
        <f>IF(U35=1,S35,0)</f>
        <v/>
      </c>
      <c r="X35" s="23">
        <f>IF(F35="",0,1)</f>
        <v/>
      </c>
      <c r="Y35" s="23">
        <f>IF(OR(F35="",Q35),0,IF(AND(ISNUMBER(K35),S35&lt;&gt;""),0,1))</f>
        <v/>
      </c>
      <c r="Z35" s="23">
        <f>IF(C35="",0,SUMPRODUCT(MAX(('Scales'!$V$6:$V$125&lt;&gt;"")*ISNUMBER(SEARCH('Scales'!$V$6:$V$125," "&amp;C35&amp;" "))*(ROW('Scales'!$V$6:$V$125)-5))))</f>
        <v/>
      </c>
      <c r="AA35" s="23">
        <f>IF(F35="","",IFERROR(IF(INDEX('Scales'!$H$6:$H$15,MATCH(O35,'Scales'!$E$6:$E$15,0))="",9E+99,INDEX('Scales'!$H$6:$H$15,MATCH(O35,'Scales'!$E$6:$E$15,0))),9E+99))</f>
        <v/>
      </c>
      <c r="AB35" s="23">
        <f>IF(N35="","",IF(AND(ISNUMBER(F35),N35&gt;0,N35&lt;=1,AA35=100),N35*100,N35))</f>
        <v/>
      </c>
    </row>
    <row r="36">
      <c r="A36" s="24" t="n"/>
      <c r="B36" s="18" t="n"/>
      <c r="C36" s="18" t="n"/>
      <c r="D36" s="18" t="n"/>
      <c r="E36" s="25" t="n"/>
      <c r="F36" s="24" t="n"/>
      <c r="G36" s="18" t="n"/>
      <c r="H36" s="24" t="n"/>
      <c r="I36" s="19">
        <f>IF(AND(C36="",D36=""),"",IF(D36&lt;&gt;"",D36,IF(Z36=0,"Other",INDEX('Scales'!$W$6:$W$125,Z36))))</f>
        <v/>
      </c>
      <c r="J36" s="26">
        <f>IF(OR(F36="",Q36,O36=0),"",IF(P36="Exact match",IFERROR(INDEX('Scales'!$N$6:$N$125,MATCH(O36&amp;"|"&amp;M36,'Scales'!$O$6:$O$125,0)),""),IF(ISNUMBER(AB36),IF(P36="4.0 points","",IF(AND(AB36&gt;=0,AB36&lt;=AA36),IFERROR(INDEX('Scales'!$N$6:$N$125,MATCH(O36&amp;"|"&amp;SUMPRODUCT(MAX(('Scales'!$K$6:$K$125=O36)*('Scales'!$M$6:$M$125&lt;=AB36)*'Scales'!$M$6:$M$125)),'Scales'!$O$6:$O$125,0)),""),"")),IFERROR(INDEX('Scales'!$N$6:$N$125,MATCH("1|"&amp;M36,'Scales'!$O$6:$O$125,0)),""))))</f>
        <v/>
      </c>
      <c r="K36" s="27">
        <f>IF(OR(F36="",Q36),"",IF(AND(P36="4.0 points",ISNUMBER(AB36)),IF(AND(AB36&gt;=0,AB36&lt;=AA36),MIN(4,AB36),""),IF(J36="","",IFERROR(INDEX('Scales'!$B$6:$C$18,MATCH(J36,'Scales'!$A$6:$A$18,0),'Scales'!$B$3),""))))</f>
        <v/>
      </c>
      <c r="L36" s="19">
        <f>IF(AND(A36="",C36="",F36=""),"",IF(F36="","Add a grade",IF(Q36,"Not counted (P, W, I grade)",IF(O36=0,"Unknown scale: pick one in column G",IF(NOT(ISNUMBER(K36)),"Check grade: not valid on this scale",IF(S36="","Check credits: use a number",IF(U36=1,"Counted","Not counted (settings)")))))))</f>
        <v/>
      </c>
      <c r="M36" s="23">
        <f>IF(F36="","",SUBSTITUTE(SUBSTITUTE(SUBSTITUTE(SUBSTITUTE(UPPER(TRIM(F36)),"%",""),"PLUS","+"),"MINUS","-")," ",""))</f>
        <v/>
      </c>
      <c r="N36" s="23">
        <f>IF(M36="","",IFERROR(VALUE(M36),""))</f>
        <v/>
      </c>
      <c r="O36" s="23">
        <f>IF(F36="","",IF(G36="",'Scales'!$F$3,IFERROR(INDEX('Scales'!$E$6:$E$15,MATCH(G36,'Scales'!$F$6:$F$15,0)),0)))</f>
        <v/>
      </c>
      <c r="P36" s="23">
        <f>IF(F36="","",IFERROR(INDEX('Scales'!$G$6:$G$15,MATCH(O36,'Scales'!$E$6:$E$15,0)),""))</f>
        <v/>
      </c>
      <c r="Q36" s="23">
        <f>IF(M36="",FALSE,COUNTIF('Scales'!$Q$6:$Q$35,M36)&gt;0)</f>
        <v/>
      </c>
      <c r="R36" s="23">
        <f>IF(A36="","",IF(ISNUMBER(A36),A36,IFERROR(VALUE(A36),IF(ISNUMBER(SEARCH("12",A36)),12,IF(ISNUMBER(SEARCH("11",A36)),11,IF(ISNUMBER(SEARCH("10",A36)),10,IF(ISNUMBER(SEARCH("9",A36)),9,IF(ISNUMBER(SEARCH("고1",A36)),10,IF(ISNUMBER(SEARCH("고2",A36)),11,IF(ISNUMBER(SEARCH("고3",A36)),12,IF(ISNUMBER(SEARCH("중3",A36)),9,IF(ISNUMBER(SEARCH("FRESH",A36)),9,IF(ISNUMBER(SEARCH("SOPH",A36)),10,IF(ISNUMBER(SEARCH("JUN",A36)),11,IF(ISNUMBER(SEARCH("SEN",A36)),12,"")))))))))))))))</f>
        <v/>
      </c>
      <c r="S36" s="23">
        <f>IF(E36="",1,IF(ISNUMBER(E36),IF(E36&gt;=0,E36,""),""))</f>
        <v/>
      </c>
      <c r="T36" s="23">
        <f>IFERROR(INDEX('Scales'!$T$6:$T$17,MATCH(I36,'Scales'!$S$6:$S$17,0))="Yes",FALSE)</f>
        <v/>
      </c>
      <c r="U36" s="23">
        <f>IF(AND(ISNUMBER(K36),ISNUMBER(S36),H36&lt;&gt;"No",OR(R36="",AND(R36&gt;='Start Here'!$C$7,R36&lt;='Start Here'!$C$8)),OR('Start Here'!$C$9="All graded courses",T36)),1,0)</f>
        <v/>
      </c>
      <c r="V36" s="23">
        <f>IF(U36=1,K36*S36,0)</f>
        <v/>
      </c>
      <c r="W36" s="23">
        <f>IF(U36=1,S36,0)</f>
        <v/>
      </c>
      <c r="X36" s="23">
        <f>IF(F36="",0,1)</f>
        <v/>
      </c>
      <c r="Y36" s="23">
        <f>IF(OR(F36="",Q36),0,IF(AND(ISNUMBER(K36),S36&lt;&gt;""),0,1))</f>
        <v/>
      </c>
      <c r="Z36" s="23">
        <f>IF(C36="",0,SUMPRODUCT(MAX(('Scales'!$V$6:$V$125&lt;&gt;"")*ISNUMBER(SEARCH('Scales'!$V$6:$V$125," "&amp;C36&amp;" "))*(ROW('Scales'!$V$6:$V$125)-5))))</f>
        <v/>
      </c>
      <c r="AA36" s="23">
        <f>IF(F36="","",IFERROR(IF(INDEX('Scales'!$H$6:$H$15,MATCH(O36,'Scales'!$E$6:$E$15,0))="",9E+99,INDEX('Scales'!$H$6:$H$15,MATCH(O36,'Scales'!$E$6:$E$15,0))),9E+99))</f>
        <v/>
      </c>
      <c r="AB36" s="23">
        <f>IF(N36="","",IF(AND(ISNUMBER(F36),N36&gt;0,N36&lt;=1,AA36=100),N36*100,N36))</f>
        <v/>
      </c>
    </row>
    <row r="37">
      <c r="A37" s="24" t="n"/>
      <c r="B37" s="18" t="n"/>
      <c r="C37" s="18" t="n"/>
      <c r="D37" s="18" t="n"/>
      <c r="E37" s="25" t="n"/>
      <c r="F37" s="24" t="n"/>
      <c r="G37" s="18" t="n"/>
      <c r="H37" s="24" t="n"/>
      <c r="I37" s="19">
        <f>IF(AND(C37="",D37=""),"",IF(D37&lt;&gt;"",D37,IF(Z37=0,"Other",INDEX('Scales'!$W$6:$W$125,Z37))))</f>
        <v/>
      </c>
      <c r="J37" s="26">
        <f>IF(OR(F37="",Q37,O37=0),"",IF(P37="Exact match",IFERROR(INDEX('Scales'!$N$6:$N$125,MATCH(O37&amp;"|"&amp;M37,'Scales'!$O$6:$O$125,0)),""),IF(ISNUMBER(AB37),IF(P37="4.0 points","",IF(AND(AB37&gt;=0,AB37&lt;=AA37),IFERROR(INDEX('Scales'!$N$6:$N$125,MATCH(O37&amp;"|"&amp;SUMPRODUCT(MAX(('Scales'!$K$6:$K$125=O37)*('Scales'!$M$6:$M$125&lt;=AB37)*'Scales'!$M$6:$M$125)),'Scales'!$O$6:$O$125,0)),""),"")),IFERROR(INDEX('Scales'!$N$6:$N$125,MATCH("1|"&amp;M37,'Scales'!$O$6:$O$125,0)),""))))</f>
        <v/>
      </c>
      <c r="K37" s="27">
        <f>IF(OR(F37="",Q37),"",IF(AND(P37="4.0 points",ISNUMBER(AB37)),IF(AND(AB37&gt;=0,AB37&lt;=AA37),MIN(4,AB37),""),IF(J37="","",IFERROR(INDEX('Scales'!$B$6:$C$18,MATCH(J37,'Scales'!$A$6:$A$18,0),'Scales'!$B$3),""))))</f>
        <v/>
      </c>
      <c r="L37" s="19">
        <f>IF(AND(A37="",C37="",F37=""),"",IF(F37="","Add a grade",IF(Q37,"Not counted (P, W, I grade)",IF(O37=0,"Unknown scale: pick one in column G",IF(NOT(ISNUMBER(K37)),"Check grade: not valid on this scale",IF(S37="","Check credits: use a number",IF(U37=1,"Counted","Not counted (settings)")))))))</f>
        <v/>
      </c>
      <c r="M37" s="23">
        <f>IF(F37="","",SUBSTITUTE(SUBSTITUTE(SUBSTITUTE(SUBSTITUTE(UPPER(TRIM(F37)),"%",""),"PLUS","+"),"MINUS","-")," ",""))</f>
        <v/>
      </c>
      <c r="N37" s="23">
        <f>IF(M37="","",IFERROR(VALUE(M37),""))</f>
        <v/>
      </c>
      <c r="O37" s="23">
        <f>IF(F37="","",IF(G37="",'Scales'!$F$3,IFERROR(INDEX('Scales'!$E$6:$E$15,MATCH(G37,'Scales'!$F$6:$F$15,0)),0)))</f>
        <v/>
      </c>
      <c r="P37" s="23">
        <f>IF(F37="","",IFERROR(INDEX('Scales'!$G$6:$G$15,MATCH(O37,'Scales'!$E$6:$E$15,0)),""))</f>
        <v/>
      </c>
      <c r="Q37" s="23">
        <f>IF(M37="",FALSE,COUNTIF('Scales'!$Q$6:$Q$35,M37)&gt;0)</f>
        <v/>
      </c>
      <c r="R37" s="23">
        <f>IF(A37="","",IF(ISNUMBER(A37),A37,IFERROR(VALUE(A37),IF(ISNUMBER(SEARCH("12",A37)),12,IF(ISNUMBER(SEARCH("11",A37)),11,IF(ISNUMBER(SEARCH("10",A37)),10,IF(ISNUMBER(SEARCH("9",A37)),9,IF(ISNUMBER(SEARCH("고1",A37)),10,IF(ISNUMBER(SEARCH("고2",A37)),11,IF(ISNUMBER(SEARCH("고3",A37)),12,IF(ISNUMBER(SEARCH("중3",A37)),9,IF(ISNUMBER(SEARCH("FRESH",A37)),9,IF(ISNUMBER(SEARCH("SOPH",A37)),10,IF(ISNUMBER(SEARCH("JUN",A37)),11,IF(ISNUMBER(SEARCH("SEN",A37)),12,"")))))))))))))))</f>
        <v/>
      </c>
      <c r="S37" s="23">
        <f>IF(E37="",1,IF(ISNUMBER(E37),IF(E37&gt;=0,E37,""),""))</f>
        <v/>
      </c>
      <c r="T37" s="23">
        <f>IFERROR(INDEX('Scales'!$T$6:$T$17,MATCH(I37,'Scales'!$S$6:$S$17,0))="Yes",FALSE)</f>
        <v/>
      </c>
      <c r="U37" s="23">
        <f>IF(AND(ISNUMBER(K37),ISNUMBER(S37),H37&lt;&gt;"No",OR(R37="",AND(R37&gt;='Start Here'!$C$7,R37&lt;='Start Here'!$C$8)),OR('Start Here'!$C$9="All graded courses",T37)),1,0)</f>
        <v/>
      </c>
      <c r="V37" s="23">
        <f>IF(U37=1,K37*S37,0)</f>
        <v/>
      </c>
      <c r="W37" s="23">
        <f>IF(U37=1,S37,0)</f>
        <v/>
      </c>
      <c r="X37" s="23">
        <f>IF(F37="",0,1)</f>
        <v/>
      </c>
      <c r="Y37" s="23">
        <f>IF(OR(F37="",Q37),0,IF(AND(ISNUMBER(K37),S37&lt;&gt;""),0,1))</f>
        <v/>
      </c>
      <c r="Z37" s="23">
        <f>IF(C37="",0,SUMPRODUCT(MAX(('Scales'!$V$6:$V$125&lt;&gt;"")*ISNUMBER(SEARCH('Scales'!$V$6:$V$125," "&amp;C37&amp;" "))*(ROW('Scales'!$V$6:$V$125)-5))))</f>
        <v/>
      </c>
      <c r="AA37" s="23">
        <f>IF(F37="","",IFERROR(IF(INDEX('Scales'!$H$6:$H$15,MATCH(O37,'Scales'!$E$6:$E$15,0))="",9E+99,INDEX('Scales'!$H$6:$H$15,MATCH(O37,'Scales'!$E$6:$E$15,0))),9E+99))</f>
        <v/>
      </c>
      <c r="AB37" s="23">
        <f>IF(N37="","",IF(AND(ISNUMBER(F37),N37&gt;0,N37&lt;=1,AA37=100),N37*100,N37))</f>
        <v/>
      </c>
    </row>
    <row r="38">
      <c r="A38" s="24" t="n"/>
      <c r="B38" s="18" t="n"/>
      <c r="C38" s="18" t="n"/>
      <c r="D38" s="18" t="n"/>
      <c r="E38" s="25" t="n"/>
      <c r="F38" s="24" t="n"/>
      <c r="G38" s="18" t="n"/>
      <c r="H38" s="24" t="n"/>
      <c r="I38" s="19">
        <f>IF(AND(C38="",D38=""),"",IF(D38&lt;&gt;"",D38,IF(Z38=0,"Other",INDEX('Scales'!$W$6:$W$125,Z38))))</f>
        <v/>
      </c>
      <c r="J38" s="26">
        <f>IF(OR(F38="",Q38,O38=0),"",IF(P38="Exact match",IFERROR(INDEX('Scales'!$N$6:$N$125,MATCH(O38&amp;"|"&amp;M38,'Scales'!$O$6:$O$125,0)),""),IF(ISNUMBER(AB38),IF(P38="4.0 points","",IF(AND(AB38&gt;=0,AB38&lt;=AA38),IFERROR(INDEX('Scales'!$N$6:$N$125,MATCH(O38&amp;"|"&amp;SUMPRODUCT(MAX(('Scales'!$K$6:$K$125=O38)*('Scales'!$M$6:$M$125&lt;=AB38)*'Scales'!$M$6:$M$125)),'Scales'!$O$6:$O$125,0)),""),"")),IFERROR(INDEX('Scales'!$N$6:$N$125,MATCH("1|"&amp;M38,'Scales'!$O$6:$O$125,0)),""))))</f>
        <v/>
      </c>
      <c r="K38" s="27">
        <f>IF(OR(F38="",Q38),"",IF(AND(P38="4.0 points",ISNUMBER(AB38)),IF(AND(AB38&gt;=0,AB38&lt;=AA38),MIN(4,AB38),""),IF(J38="","",IFERROR(INDEX('Scales'!$B$6:$C$18,MATCH(J38,'Scales'!$A$6:$A$18,0),'Scales'!$B$3),""))))</f>
        <v/>
      </c>
      <c r="L38" s="19">
        <f>IF(AND(A38="",C38="",F38=""),"",IF(F38="","Add a grade",IF(Q38,"Not counted (P, W, I grade)",IF(O38=0,"Unknown scale: pick one in column G",IF(NOT(ISNUMBER(K38)),"Check grade: not valid on this scale",IF(S38="","Check credits: use a number",IF(U38=1,"Counted","Not counted (settings)")))))))</f>
        <v/>
      </c>
      <c r="M38" s="23">
        <f>IF(F38="","",SUBSTITUTE(SUBSTITUTE(SUBSTITUTE(SUBSTITUTE(UPPER(TRIM(F38)),"%",""),"PLUS","+"),"MINUS","-")," ",""))</f>
        <v/>
      </c>
      <c r="N38" s="23">
        <f>IF(M38="","",IFERROR(VALUE(M38),""))</f>
        <v/>
      </c>
      <c r="O38" s="23">
        <f>IF(F38="","",IF(G38="",'Scales'!$F$3,IFERROR(INDEX('Scales'!$E$6:$E$15,MATCH(G38,'Scales'!$F$6:$F$15,0)),0)))</f>
        <v/>
      </c>
      <c r="P38" s="23">
        <f>IF(F38="","",IFERROR(INDEX('Scales'!$G$6:$G$15,MATCH(O38,'Scales'!$E$6:$E$15,0)),""))</f>
        <v/>
      </c>
      <c r="Q38" s="23">
        <f>IF(M38="",FALSE,COUNTIF('Scales'!$Q$6:$Q$35,M38)&gt;0)</f>
        <v/>
      </c>
      <c r="R38" s="23">
        <f>IF(A38="","",IF(ISNUMBER(A38),A38,IFERROR(VALUE(A38),IF(ISNUMBER(SEARCH("12",A38)),12,IF(ISNUMBER(SEARCH("11",A38)),11,IF(ISNUMBER(SEARCH("10",A38)),10,IF(ISNUMBER(SEARCH("9",A38)),9,IF(ISNUMBER(SEARCH("고1",A38)),10,IF(ISNUMBER(SEARCH("고2",A38)),11,IF(ISNUMBER(SEARCH("고3",A38)),12,IF(ISNUMBER(SEARCH("중3",A38)),9,IF(ISNUMBER(SEARCH("FRESH",A38)),9,IF(ISNUMBER(SEARCH("SOPH",A38)),10,IF(ISNUMBER(SEARCH("JUN",A38)),11,IF(ISNUMBER(SEARCH("SEN",A38)),12,"")))))))))))))))</f>
        <v/>
      </c>
      <c r="S38" s="23">
        <f>IF(E38="",1,IF(ISNUMBER(E38),IF(E38&gt;=0,E38,""),""))</f>
        <v/>
      </c>
      <c r="T38" s="23">
        <f>IFERROR(INDEX('Scales'!$T$6:$T$17,MATCH(I38,'Scales'!$S$6:$S$17,0))="Yes",FALSE)</f>
        <v/>
      </c>
      <c r="U38" s="23">
        <f>IF(AND(ISNUMBER(K38),ISNUMBER(S38),H38&lt;&gt;"No",OR(R38="",AND(R38&gt;='Start Here'!$C$7,R38&lt;='Start Here'!$C$8)),OR('Start Here'!$C$9="All graded courses",T38)),1,0)</f>
        <v/>
      </c>
      <c r="V38" s="23">
        <f>IF(U38=1,K38*S38,0)</f>
        <v/>
      </c>
      <c r="W38" s="23">
        <f>IF(U38=1,S38,0)</f>
        <v/>
      </c>
      <c r="X38" s="23">
        <f>IF(F38="",0,1)</f>
        <v/>
      </c>
      <c r="Y38" s="23">
        <f>IF(OR(F38="",Q38),0,IF(AND(ISNUMBER(K38),S38&lt;&gt;""),0,1))</f>
        <v/>
      </c>
      <c r="Z38" s="23">
        <f>IF(C38="",0,SUMPRODUCT(MAX(('Scales'!$V$6:$V$125&lt;&gt;"")*ISNUMBER(SEARCH('Scales'!$V$6:$V$125," "&amp;C38&amp;" "))*(ROW('Scales'!$V$6:$V$125)-5))))</f>
        <v/>
      </c>
      <c r="AA38" s="23">
        <f>IF(F38="","",IFERROR(IF(INDEX('Scales'!$H$6:$H$15,MATCH(O38,'Scales'!$E$6:$E$15,0))="",9E+99,INDEX('Scales'!$H$6:$H$15,MATCH(O38,'Scales'!$E$6:$E$15,0))),9E+99))</f>
        <v/>
      </c>
      <c r="AB38" s="23">
        <f>IF(N38="","",IF(AND(ISNUMBER(F38),N38&gt;0,N38&lt;=1,AA38=100),N38*100,N38))</f>
        <v/>
      </c>
    </row>
    <row r="39">
      <c r="A39" s="24" t="n"/>
      <c r="B39" s="18" t="n"/>
      <c r="C39" s="18" t="n"/>
      <c r="D39" s="18" t="n"/>
      <c r="E39" s="25" t="n"/>
      <c r="F39" s="24" t="n"/>
      <c r="G39" s="18" t="n"/>
      <c r="H39" s="24" t="n"/>
      <c r="I39" s="19">
        <f>IF(AND(C39="",D39=""),"",IF(D39&lt;&gt;"",D39,IF(Z39=0,"Other",INDEX('Scales'!$W$6:$W$125,Z39))))</f>
        <v/>
      </c>
      <c r="J39" s="26">
        <f>IF(OR(F39="",Q39,O39=0),"",IF(P39="Exact match",IFERROR(INDEX('Scales'!$N$6:$N$125,MATCH(O39&amp;"|"&amp;M39,'Scales'!$O$6:$O$125,0)),""),IF(ISNUMBER(AB39),IF(P39="4.0 points","",IF(AND(AB39&gt;=0,AB39&lt;=AA39),IFERROR(INDEX('Scales'!$N$6:$N$125,MATCH(O39&amp;"|"&amp;SUMPRODUCT(MAX(('Scales'!$K$6:$K$125=O39)*('Scales'!$M$6:$M$125&lt;=AB39)*'Scales'!$M$6:$M$125)),'Scales'!$O$6:$O$125,0)),""),"")),IFERROR(INDEX('Scales'!$N$6:$N$125,MATCH("1|"&amp;M39,'Scales'!$O$6:$O$125,0)),""))))</f>
        <v/>
      </c>
      <c r="K39" s="27">
        <f>IF(OR(F39="",Q39),"",IF(AND(P39="4.0 points",ISNUMBER(AB39)),IF(AND(AB39&gt;=0,AB39&lt;=AA39),MIN(4,AB39),""),IF(J39="","",IFERROR(INDEX('Scales'!$B$6:$C$18,MATCH(J39,'Scales'!$A$6:$A$18,0),'Scales'!$B$3),""))))</f>
        <v/>
      </c>
      <c r="L39" s="19">
        <f>IF(AND(A39="",C39="",F39=""),"",IF(F39="","Add a grade",IF(Q39,"Not counted (P, W, I grade)",IF(O39=0,"Unknown scale: pick one in column G",IF(NOT(ISNUMBER(K39)),"Check grade: not valid on this scale",IF(S39="","Check credits: use a number",IF(U39=1,"Counted","Not counted (settings)")))))))</f>
        <v/>
      </c>
      <c r="M39" s="23">
        <f>IF(F39="","",SUBSTITUTE(SUBSTITUTE(SUBSTITUTE(SUBSTITUTE(UPPER(TRIM(F39)),"%",""),"PLUS","+"),"MINUS","-")," ",""))</f>
        <v/>
      </c>
      <c r="N39" s="23">
        <f>IF(M39="","",IFERROR(VALUE(M39),""))</f>
        <v/>
      </c>
      <c r="O39" s="23">
        <f>IF(F39="","",IF(G39="",'Scales'!$F$3,IFERROR(INDEX('Scales'!$E$6:$E$15,MATCH(G39,'Scales'!$F$6:$F$15,0)),0)))</f>
        <v/>
      </c>
      <c r="P39" s="23">
        <f>IF(F39="","",IFERROR(INDEX('Scales'!$G$6:$G$15,MATCH(O39,'Scales'!$E$6:$E$15,0)),""))</f>
        <v/>
      </c>
      <c r="Q39" s="23">
        <f>IF(M39="",FALSE,COUNTIF('Scales'!$Q$6:$Q$35,M39)&gt;0)</f>
        <v/>
      </c>
      <c r="R39" s="23">
        <f>IF(A39="","",IF(ISNUMBER(A39),A39,IFERROR(VALUE(A39),IF(ISNUMBER(SEARCH("12",A39)),12,IF(ISNUMBER(SEARCH("11",A39)),11,IF(ISNUMBER(SEARCH("10",A39)),10,IF(ISNUMBER(SEARCH("9",A39)),9,IF(ISNUMBER(SEARCH("고1",A39)),10,IF(ISNUMBER(SEARCH("고2",A39)),11,IF(ISNUMBER(SEARCH("고3",A39)),12,IF(ISNUMBER(SEARCH("중3",A39)),9,IF(ISNUMBER(SEARCH("FRESH",A39)),9,IF(ISNUMBER(SEARCH("SOPH",A39)),10,IF(ISNUMBER(SEARCH("JUN",A39)),11,IF(ISNUMBER(SEARCH("SEN",A39)),12,"")))))))))))))))</f>
        <v/>
      </c>
      <c r="S39" s="23">
        <f>IF(E39="",1,IF(ISNUMBER(E39),IF(E39&gt;=0,E39,""),""))</f>
        <v/>
      </c>
      <c r="T39" s="23">
        <f>IFERROR(INDEX('Scales'!$T$6:$T$17,MATCH(I39,'Scales'!$S$6:$S$17,0))="Yes",FALSE)</f>
        <v/>
      </c>
      <c r="U39" s="23">
        <f>IF(AND(ISNUMBER(K39),ISNUMBER(S39),H39&lt;&gt;"No",OR(R39="",AND(R39&gt;='Start Here'!$C$7,R39&lt;='Start Here'!$C$8)),OR('Start Here'!$C$9="All graded courses",T39)),1,0)</f>
        <v/>
      </c>
      <c r="V39" s="23">
        <f>IF(U39=1,K39*S39,0)</f>
        <v/>
      </c>
      <c r="W39" s="23">
        <f>IF(U39=1,S39,0)</f>
        <v/>
      </c>
      <c r="X39" s="23">
        <f>IF(F39="",0,1)</f>
        <v/>
      </c>
      <c r="Y39" s="23">
        <f>IF(OR(F39="",Q39),0,IF(AND(ISNUMBER(K39),S39&lt;&gt;""),0,1))</f>
        <v/>
      </c>
      <c r="Z39" s="23">
        <f>IF(C39="",0,SUMPRODUCT(MAX(('Scales'!$V$6:$V$125&lt;&gt;"")*ISNUMBER(SEARCH('Scales'!$V$6:$V$125," "&amp;C39&amp;" "))*(ROW('Scales'!$V$6:$V$125)-5))))</f>
        <v/>
      </c>
      <c r="AA39" s="23">
        <f>IF(F39="","",IFERROR(IF(INDEX('Scales'!$H$6:$H$15,MATCH(O39,'Scales'!$E$6:$E$15,0))="",9E+99,INDEX('Scales'!$H$6:$H$15,MATCH(O39,'Scales'!$E$6:$E$15,0))),9E+99))</f>
        <v/>
      </c>
      <c r="AB39" s="23">
        <f>IF(N39="","",IF(AND(ISNUMBER(F39),N39&gt;0,N39&lt;=1,AA39=100),N39*100,N39))</f>
        <v/>
      </c>
    </row>
    <row r="40">
      <c r="A40" s="24" t="n"/>
      <c r="B40" s="18" t="n"/>
      <c r="C40" s="18" t="n"/>
      <c r="D40" s="18" t="n"/>
      <c r="E40" s="25" t="n"/>
      <c r="F40" s="24" t="n"/>
      <c r="G40" s="18" t="n"/>
      <c r="H40" s="24" t="n"/>
      <c r="I40" s="19">
        <f>IF(AND(C40="",D40=""),"",IF(D40&lt;&gt;"",D40,IF(Z40=0,"Other",INDEX('Scales'!$W$6:$W$125,Z40))))</f>
        <v/>
      </c>
      <c r="J40" s="26">
        <f>IF(OR(F40="",Q40,O40=0),"",IF(P40="Exact match",IFERROR(INDEX('Scales'!$N$6:$N$125,MATCH(O40&amp;"|"&amp;M40,'Scales'!$O$6:$O$125,0)),""),IF(ISNUMBER(AB40),IF(P40="4.0 points","",IF(AND(AB40&gt;=0,AB40&lt;=AA40),IFERROR(INDEX('Scales'!$N$6:$N$125,MATCH(O40&amp;"|"&amp;SUMPRODUCT(MAX(('Scales'!$K$6:$K$125=O40)*('Scales'!$M$6:$M$125&lt;=AB40)*'Scales'!$M$6:$M$125)),'Scales'!$O$6:$O$125,0)),""),"")),IFERROR(INDEX('Scales'!$N$6:$N$125,MATCH("1|"&amp;M40,'Scales'!$O$6:$O$125,0)),""))))</f>
        <v/>
      </c>
      <c r="K40" s="27">
        <f>IF(OR(F40="",Q40),"",IF(AND(P40="4.0 points",ISNUMBER(AB40)),IF(AND(AB40&gt;=0,AB40&lt;=AA40),MIN(4,AB40),""),IF(J40="","",IFERROR(INDEX('Scales'!$B$6:$C$18,MATCH(J40,'Scales'!$A$6:$A$18,0),'Scales'!$B$3),""))))</f>
        <v/>
      </c>
      <c r="L40" s="19">
        <f>IF(AND(A40="",C40="",F40=""),"",IF(F40="","Add a grade",IF(Q40,"Not counted (P, W, I grade)",IF(O40=0,"Unknown scale: pick one in column G",IF(NOT(ISNUMBER(K40)),"Check grade: not valid on this scale",IF(S40="","Check credits: use a number",IF(U40=1,"Counted","Not counted (settings)")))))))</f>
        <v/>
      </c>
      <c r="M40" s="23">
        <f>IF(F40="","",SUBSTITUTE(SUBSTITUTE(SUBSTITUTE(SUBSTITUTE(UPPER(TRIM(F40)),"%",""),"PLUS","+"),"MINUS","-")," ",""))</f>
        <v/>
      </c>
      <c r="N40" s="23">
        <f>IF(M40="","",IFERROR(VALUE(M40),""))</f>
        <v/>
      </c>
      <c r="O40" s="23">
        <f>IF(F40="","",IF(G40="",'Scales'!$F$3,IFERROR(INDEX('Scales'!$E$6:$E$15,MATCH(G40,'Scales'!$F$6:$F$15,0)),0)))</f>
        <v/>
      </c>
      <c r="P40" s="23">
        <f>IF(F40="","",IFERROR(INDEX('Scales'!$G$6:$G$15,MATCH(O40,'Scales'!$E$6:$E$15,0)),""))</f>
        <v/>
      </c>
      <c r="Q40" s="23">
        <f>IF(M40="",FALSE,COUNTIF('Scales'!$Q$6:$Q$35,M40)&gt;0)</f>
        <v/>
      </c>
      <c r="R40" s="23">
        <f>IF(A40="","",IF(ISNUMBER(A40),A40,IFERROR(VALUE(A40),IF(ISNUMBER(SEARCH("12",A40)),12,IF(ISNUMBER(SEARCH("11",A40)),11,IF(ISNUMBER(SEARCH("10",A40)),10,IF(ISNUMBER(SEARCH("9",A40)),9,IF(ISNUMBER(SEARCH("고1",A40)),10,IF(ISNUMBER(SEARCH("고2",A40)),11,IF(ISNUMBER(SEARCH("고3",A40)),12,IF(ISNUMBER(SEARCH("중3",A40)),9,IF(ISNUMBER(SEARCH("FRESH",A40)),9,IF(ISNUMBER(SEARCH("SOPH",A40)),10,IF(ISNUMBER(SEARCH("JUN",A40)),11,IF(ISNUMBER(SEARCH("SEN",A40)),12,"")))))))))))))))</f>
        <v/>
      </c>
      <c r="S40" s="23">
        <f>IF(E40="",1,IF(ISNUMBER(E40),IF(E40&gt;=0,E40,""),""))</f>
        <v/>
      </c>
      <c r="T40" s="23">
        <f>IFERROR(INDEX('Scales'!$T$6:$T$17,MATCH(I40,'Scales'!$S$6:$S$17,0))="Yes",FALSE)</f>
        <v/>
      </c>
      <c r="U40" s="23">
        <f>IF(AND(ISNUMBER(K40),ISNUMBER(S40),H40&lt;&gt;"No",OR(R40="",AND(R40&gt;='Start Here'!$C$7,R40&lt;='Start Here'!$C$8)),OR('Start Here'!$C$9="All graded courses",T40)),1,0)</f>
        <v/>
      </c>
      <c r="V40" s="23">
        <f>IF(U40=1,K40*S40,0)</f>
        <v/>
      </c>
      <c r="W40" s="23">
        <f>IF(U40=1,S40,0)</f>
        <v/>
      </c>
      <c r="X40" s="23">
        <f>IF(F40="",0,1)</f>
        <v/>
      </c>
      <c r="Y40" s="23">
        <f>IF(OR(F40="",Q40),0,IF(AND(ISNUMBER(K40),S40&lt;&gt;""),0,1))</f>
        <v/>
      </c>
      <c r="Z40" s="23">
        <f>IF(C40="",0,SUMPRODUCT(MAX(('Scales'!$V$6:$V$125&lt;&gt;"")*ISNUMBER(SEARCH('Scales'!$V$6:$V$125," "&amp;C40&amp;" "))*(ROW('Scales'!$V$6:$V$125)-5))))</f>
        <v/>
      </c>
      <c r="AA40" s="23">
        <f>IF(F40="","",IFERROR(IF(INDEX('Scales'!$H$6:$H$15,MATCH(O40,'Scales'!$E$6:$E$15,0))="",9E+99,INDEX('Scales'!$H$6:$H$15,MATCH(O40,'Scales'!$E$6:$E$15,0))),9E+99))</f>
        <v/>
      </c>
      <c r="AB40" s="23">
        <f>IF(N40="","",IF(AND(ISNUMBER(F40),N40&gt;0,N40&lt;=1,AA40=100),N40*100,N40))</f>
        <v/>
      </c>
    </row>
    <row r="41">
      <c r="A41" s="24" t="n"/>
      <c r="B41" s="18" t="n"/>
      <c r="C41" s="18" t="n"/>
      <c r="D41" s="18" t="n"/>
      <c r="E41" s="25" t="n"/>
      <c r="F41" s="24" t="n"/>
      <c r="G41" s="18" t="n"/>
      <c r="H41" s="24" t="n"/>
      <c r="I41" s="19">
        <f>IF(AND(C41="",D41=""),"",IF(D41&lt;&gt;"",D41,IF(Z41=0,"Other",INDEX('Scales'!$W$6:$W$125,Z41))))</f>
        <v/>
      </c>
      <c r="J41" s="26">
        <f>IF(OR(F41="",Q41,O41=0),"",IF(P41="Exact match",IFERROR(INDEX('Scales'!$N$6:$N$125,MATCH(O41&amp;"|"&amp;M41,'Scales'!$O$6:$O$125,0)),""),IF(ISNUMBER(AB41),IF(P41="4.0 points","",IF(AND(AB41&gt;=0,AB41&lt;=AA41),IFERROR(INDEX('Scales'!$N$6:$N$125,MATCH(O41&amp;"|"&amp;SUMPRODUCT(MAX(('Scales'!$K$6:$K$125=O41)*('Scales'!$M$6:$M$125&lt;=AB41)*'Scales'!$M$6:$M$125)),'Scales'!$O$6:$O$125,0)),""),"")),IFERROR(INDEX('Scales'!$N$6:$N$125,MATCH("1|"&amp;M41,'Scales'!$O$6:$O$125,0)),""))))</f>
        <v/>
      </c>
      <c r="K41" s="27">
        <f>IF(OR(F41="",Q41),"",IF(AND(P41="4.0 points",ISNUMBER(AB41)),IF(AND(AB41&gt;=0,AB41&lt;=AA41),MIN(4,AB41),""),IF(J41="","",IFERROR(INDEX('Scales'!$B$6:$C$18,MATCH(J41,'Scales'!$A$6:$A$18,0),'Scales'!$B$3),""))))</f>
        <v/>
      </c>
      <c r="L41" s="19">
        <f>IF(AND(A41="",C41="",F41=""),"",IF(F41="","Add a grade",IF(Q41,"Not counted (P, W, I grade)",IF(O41=0,"Unknown scale: pick one in column G",IF(NOT(ISNUMBER(K41)),"Check grade: not valid on this scale",IF(S41="","Check credits: use a number",IF(U41=1,"Counted","Not counted (settings)")))))))</f>
        <v/>
      </c>
      <c r="M41" s="23">
        <f>IF(F41="","",SUBSTITUTE(SUBSTITUTE(SUBSTITUTE(SUBSTITUTE(UPPER(TRIM(F41)),"%",""),"PLUS","+"),"MINUS","-")," ",""))</f>
        <v/>
      </c>
      <c r="N41" s="23">
        <f>IF(M41="","",IFERROR(VALUE(M41),""))</f>
        <v/>
      </c>
      <c r="O41" s="23">
        <f>IF(F41="","",IF(G41="",'Scales'!$F$3,IFERROR(INDEX('Scales'!$E$6:$E$15,MATCH(G41,'Scales'!$F$6:$F$15,0)),0)))</f>
        <v/>
      </c>
      <c r="P41" s="23">
        <f>IF(F41="","",IFERROR(INDEX('Scales'!$G$6:$G$15,MATCH(O41,'Scales'!$E$6:$E$15,0)),""))</f>
        <v/>
      </c>
      <c r="Q41" s="23">
        <f>IF(M41="",FALSE,COUNTIF('Scales'!$Q$6:$Q$35,M41)&gt;0)</f>
        <v/>
      </c>
      <c r="R41" s="23">
        <f>IF(A41="","",IF(ISNUMBER(A41),A41,IFERROR(VALUE(A41),IF(ISNUMBER(SEARCH("12",A41)),12,IF(ISNUMBER(SEARCH("11",A41)),11,IF(ISNUMBER(SEARCH("10",A41)),10,IF(ISNUMBER(SEARCH("9",A41)),9,IF(ISNUMBER(SEARCH("고1",A41)),10,IF(ISNUMBER(SEARCH("고2",A41)),11,IF(ISNUMBER(SEARCH("고3",A41)),12,IF(ISNUMBER(SEARCH("중3",A41)),9,IF(ISNUMBER(SEARCH("FRESH",A41)),9,IF(ISNUMBER(SEARCH("SOPH",A41)),10,IF(ISNUMBER(SEARCH("JUN",A41)),11,IF(ISNUMBER(SEARCH("SEN",A41)),12,"")))))))))))))))</f>
        <v/>
      </c>
      <c r="S41" s="23">
        <f>IF(E41="",1,IF(ISNUMBER(E41),IF(E41&gt;=0,E41,""),""))</f>
        <v/>
      </c>
      <c r="T41" s="23">
        <f>IFERROR(INDEX('Scales'!$T$6:$T$17,MATCH(I41,'Scales'!$S$6:$S$17,0))="Yes",FALSE)</f>
        <v/>
      </c>
      <c r="U41" s="23">
        <f>IF(AND(ISNUMBER(K41),ISNUMBER(S41),H41&lt;&gt;"No",OR(R41="",AND(R41&gt;='Start Here'!$C$7,R41&lt;='Start Here'!$C$8)),OR('Start Here'!$C$9="All graded courses",T41)),1,0)</f>
        <v/>
      </c>
      <c r="V41" s="23">
        <f>IF(U41=1,K41*S41,0)</f>
        <v/>
      </c>
      <c r="W41" s="23">
        <f>IF(U41=1,S41,0)</f>
        <v/>
      </c>
      <c r="X41" s="23">
        <f>IF(F41="",0,1)</f>
        <v/>
      </c>
      <c r="Y41" s="23">
        <f>IF(OR(F41="",Q41),0,IF(AND(ISNUMBER(K41),S41&lt;&gt;""),0,1))</f>
        <v/>
      </c>
      <c r="Z41" s="23">
        <f>IF(C41="",0,SUMPRODUCT(MAX(('Scales'!$V$6:$V$125&lt;&gt;"")*ISNUMBER(SEARCH('Scales'!$V$6:$V$125," "&amp;C41&amp;" "))*(ROW('Scales'!$V$6:$V$125)-5))))</f>
        <v/>
      </c>
      <c r="AA41" s="23">
        <f>IF(F41="","",IFERROR(IF(INDEX('Scales'!$H$6:$H$15,MATCH(O41,'Scales'!$E$6:$E$15,0))="",9E+99,INDEX('Scales'!$H$6:$H$15,MATCH(O41,'Scales'!$E$6:$E$15,0))),9E+99))</f>
        <v/>
      </c>
      <c r="AB41" s="23">
        <f>IF(N41="","",IF(AND(ISNUMBER(F41),N41&gt;0,N41&lt;=1,AA41=100),N41*100,N41))</f>
        <v/>
      </c>
    </row>
    <row r="42">
      <c r="A42" s="24" t="n"/>
      <c r="B42" s="18" t="n"/>
      <c r="C42" s="18" t="n"/>
      <c r="D42" s="18" t="n"/>
      <c r="E42" s="25" t="n"/>
      <c r="F42" s="24" t="n"/>
      <c r="G42" s="18" t="n"/>
      <c r="H42" s="24" t="n"/>
      <c r="I42" s="19">
        <f>IF(AND(C42="",D42=""),"",IF(D42&lt;&gt;"",D42,IF(Z42=0,"Other",INDEX('Scales'!$W$6:$W$125,Z42))))</f>
        <v/>
      </c>
      <c r="J42" s="26">
        <f>IF(OR(F42="",Q42,O42=0),"",IF(P42="Exact match",IFERROR(INDEX('Scales'!$N$6:$N$125,MATCH(O42&amp;"|"&amp;M42,'Scales'!$O$6:$O$125,0)),""),IF(ISNUMBER(AB42),IF(P42="4.0 points","",IF(AND(AB42&gt;=0,AB42&lt;=AA42),IFERROR(INDEX('Scales'!$N$6:$N$125,MATCH(O42&amp;"|"&amp;SUMPRODUCT(MAX(('Scales'!$K$6:$K$125=O42)*('Scales'!$M$6:$M$125&lt;=AB42)*'Scales'!$M$6:$M$125)),'Scales'!$O$6:$O$125,0)),""),"")),IFERROR(INDEX('Scales'!$N$6:$N$125,MATCH("1|"&amp;M42,'Scales'!$O$6:$O$125,0)),""))))</f>
        <v/>
      </c>
      <c r="K42" s="27">
        <f>IF(OR(F42="",Q42),"",IF(AND(P42="4.0 points",ISNUMBER(AB42)),IF(AND(AB42&gt;=0,AB42&lt;=AA42),MIN(4,AB42),""),IF(J42="","",IFERROR(INDEX('Scales'!$B$6:$C$18,MATCH(J42,'Scales'!$A$6:$A$18,0),'Scales'!$B$3),""))))</f>
        <v/>
      </c>
      <c r="L42" s="19">
        <f>IF(AND(A42="",C42="",F42=""),"",IF(F42="","Add a grade",IF(Q42,"Not counted (P, W, I grade)",IF(O42=0,"Unknown scale: pick one in column G",IF(NOT(ISNUMBER(K42)),"Check grade: not valid on this scale",IF(S42="","Check credits: use a number",IF(U42=1,"Counted","Not counted (settings)")))))))</f>
        <v/>
      </c>
      <c r="M42" s="23">
        <f>IF(F42="","",SUBSTITUTE(SUBSTITUTE(SUBSTITUTE(SUBSTITUTE(UPPER(TRIM(F42)),"%",""),"PLUS","+"),"MINUS","-")," ",""))</f>
        <v/>
      </c>
      <c r="N42" s="23">
        <f>IF(M42="","",IFERROR(VALUE(M42),""))</f>
        <v/>
      </c>
      <c r="O42" s="23">
        <f>IF(F42="","",IF(G42="",'Scales'!$F$3,IFERROR(INDEX('Scales'!$E$6:$E$15,MATCH(G42,'Scales'!$F$6:$F$15,0)),0)))</f>
        <v/>
      </c>
      <c r="P42" s="23">
        <f>IF(F42="","",IFERROR(INDEX('Scales'!$G$6:$G$15,MATCH(O42,'Scales'!$E$6:$E$15,0)),""))</f>
        <v/>
      </c>
      <c r="Q42" s="23">
        <f>IF(M42="",FALSE,COUNTIF('Scales'!$Q$6:$Q$35,M42)&gt;0)</f>
        <v/>
      </c>
      <c r="R42" s="23">
        <f>IF(A42="","",IF(ISNUMBER(A42),A42,IFERROR(VALUE(A42),IF(ISNUMBER(SEARCH("12",A42)),12,IF(ISNUMBER(SEARCH("11",A42)),11,IF(ISNUMBER(SEARCH("10",A42)),10,IF(ISNUMBER(SEARCH("9",A42)),9,IF(ISNUMBER(SEARCH("고1",A42)),10,IF(ISNUMBER(SEARCH("고2",A42)),11,IF(ISNUMBER(SEARCH("고3",A42)),12,IF(ISNUMBER(SEARCH("중3",A42)),9,IF(ISNUMBER(SEARCH("FRESH",A42)),9,IF(ISNUMBER(SEARCH("SOPH",A42)),10,IF(ISNUMBER(SEARCH("JUN",A42)),11,IF(ISNUMBER(SEARCH("SEN",A42)),12,"")))))))))))))))</f>
        <v/>
      </c>
      <c r="S42" s="23">
        <f>IF(E42="",1,IF(ISNUMBER(E42),IF(E42&gt;=0,E42,""),""))</f>
        <v/>
      </c>
      <c r="T42" s="23">
        <f>IFERROR(INDEX('Scales'!$T$6:$T$17,MATCH(I42,'Scales'!$S$6:$S$17,0))="Yes",FALSE)</f>
        <v/>
      </c>
      <c r="U42" s="23">
        <f>IF(AND(ISNUMBER(K42),ISNUMBER(S42),H42&lt;&gt;"No",OR(R42="",AND(R42&gt;='Start Here'!$C$7,R42&lt;='Start Here'!$C$8)),OR('Start Here'!$C$9="All graded courses",T42)),1,0)</f>
        <v/>
      </c>
      <c r="V42" s="23">
        <f>IF(U42=1,K42*S42,0)</f>
        <v/>
      </c>
      <c r="W42" s="23">
        <f>IF(U42=1,S42,0)</f>
        <v/>
      </c>
      <c r="X42" s="23">
        <f>IF(F42="",0,1)</f>
        <v/>
      </c>
      <c r="Y42" s="23">
        <f>IF(OR(F42="",Q42),0,IF(AND(ISNUMBER(K42),S42&lt;&gt;""),0,1))</f>
        <v/>
      </c>
      <c r="Z42" s="23">
        <f>IF(C42="",0,SUMPRODUCT(MAX(('Scales'!$V$6:$V$125&lt;&gt;"")*ISNUMBER(SEARCH('Scales'!$V$6:$V$125," "&amp;C42&amp;" "))*(ROW('Scales'!$V$6:$V$125)-5))))</f>
        <v/>
      </c>
      <c r="AA42" s="23">
        <f>IF(F42="","",IFERROR(IF(INDEX('Scales'!$H$6:$H$15,MATCH(O42,'Scales'!$E$6:$E$15,0))="",9E+99,INDEX('Scales'!$H$6:$H$15,MATCH(O42,'Scales'!$E$6:$E$15,0))),9E+99))</f>
        <v/>
      </c>
      <c r="AB42" s="23">
        <f>IF(N42="","",IF(AND(ISNUMBER(F42),N42&gt;0,N42&lt;=1,AA42=100),N42*100,N42))</f>
        <v/>
      </c>
    </row>
    <row r="43">
      <c r="A43" s="24" t="n"/>
      <c r="B43" s="18" t="n"/>
      <c r="C43" s="18" t="n"/>
      <c r="D43" s="18" t="n"/>
      <c r="E43" s="25" t="n"/>
      <c r="F43" s="24" t="n"/>
      <c r="G43" s="18" t="n"/>
      <c r="H43" s="24" t="n"/>
      <c r="I43" s="19">
        <f>IF(AND(C43="",D43=""),"",IF(D43&lt;&gt;"",D43,IF(Z43=0,"Other",INDEX('Scales'!$W$6:$W$125,Z43))))</f>
        <v/>
      </c>
      <c r="J43" s="26">
        <f>IF(OR(F43="",Q43,O43=0),"",IF(P43="Exact match",IFERROR(INDEX('Scales'!$N$6:$N$125,MATCH(O43&amp;"|"&amp;M43,'Scales'!$O$6:$O$125,0)),""),IF(ISNUMBER(AB43),IF(P43="4.0 points","",IF(AND(AB43&gt;=0,AB43&lt;=AA43),IFERROR(INDEX('Scales'!$N$6:$N$125,MATCH(O43&amp;"|"&amp;SUMPRODUCT(MAX(('Scales'!$K$6:$K$125=O43)*('Scales'!$M$6:$M$125&lt;=AB43)*'Scales'!$M$6:$M$125)),'Scales'!$O$6:$O$125,0)),""),"")),IFERROR(INDEX('Scales'!$N$6:$N$125,MATCH("1|"&amp;M43,'Scales'!$O$6:$O$125,0)),""))))</f>
        <v/>
      </c>
      <c r="K43" s="27">
        <f>IF(OR(F43="",Q43),"",IF(AND(P43="4.0 points",ISNUMBER(AB43)),IF(AND(AB43&gt;=0,AB43&lt;=AA43),MIN(4,AB43),""),IF(J43="","",IFERROR(INDEX('Scales'!$B$6:$C$18,MATCH(J43,'Scales'!$A$6:$A$18,0),'Scales'!$B$3),""))))</f>
        <v/>
      </c>
      <c r="L43" s="19">
        <f>IF(AND(A43="",C43="",F43=""),"",IF(F43="","Add a grade",IF(Q43,"Not counted (P, W, I grade)",IF(O43=0,"Unknown scale: pick one in column G",IF(NOT(ISNUMBER(K43)),"Check grade: not valid on this scale",IF(S43="","Check credits: use a number",IF(U43=1,"Counted","Not counted (settings)")))))))</f>
        <v/>
      </c>
      <c r="M43" s="23">
        <f>IF(F43="","",SUBSTITUTE(SUBSTITUTE(SUBSTITUTE(SUBSTITUTE(UPPER(TRIM(F43)),"%",""),"PLUS","+"),"MINUS","-")," ",""))</f>
        <v/>
      </c>
      <c r="N43" s="23">
        <f>IF(M43="","",IFERROR(VALUE(M43),""))</f>
        <v/>
      </c>
      <c r="O43" s="23">
        <f>IF(F43="","",IF(G43="",'Scales'!$F$3,IFERROR(INDEX('Scales'!$E$6:$E$15,MATCH(G43,'Scales'!$F$6:$F$15,0)),0)))</f>
        <v/>
      </c>
      <c r="P43" s="23">
        <f>IF(F43="","",IFERROR(INDEX('Scales'!$G$6:$G$15,MATCH(O43,'Scales'!$E$6:$E$15,0)),""))</f>
        <v/>
      </c>
      <c r="Q43" s="23">
        <f>IF(M43="",FALSE,COUNTIF('Scales'!$Q$6:$Q$35,M43)&gt;0)</f>
        <v/>
      </c>
      <c r="R43" s="23">
        <f>IF(A43="","",IF(ISNUMBER(A43),A43,IFERROR(VALUE(A43),IF(ISNUMBER(SEARCH("12",A43)),12,IF(ISNUMBER(SEARCH("11",A43)),11,IF(ISNUMBER(SEARCH("10",A43)),10,IF(ISNUMBER(SEARCH("9",A43)),9,IF(ISNUMBER(SEARCH("고1",A43)),10,IF(ISNUMBER(SEARCH("고2",A43)),11,IF(ISNUMBER(SEARCH("고3",A43)),12,IF(ISNUMBER(SEARCH("중3",A43)),9,IF(ISNUMBER(SEARCH("FRESH",A43)),9,IF(ISNUMBER(SEARCH("SOPH",A43)),10,IF(ISNUMBER(SEARCH("JUN",A43)),11,IF(ISNUMBER(SEARCH("SEN",A43)),12,"")))))))))))))))</f>
        <v/>
      </c>
      <c r="S43" s="23">
        <f>IF(E43="",1,IF(ISNUMBER(E43),IF(E43&gt;=0,E43,""),""))</f>
        <v/>
      </c>
      <c r="T43" s="23">
        <f>IFERROR(INDEX('Scales'!$T$6:$T$17,MATCH(I43,'Scales'!$S$6:$S$17,0))="Yes",FALSE)</f>
        <v/>
      </c>
      <c r="U43" s="23">
        <f>IF(AND(ISNUMBER(K43),ISNUMBER(S43),H43&lt;&gt;"No",OR(R43="",AND(R43&gt;='Start Here'!$C$7,R43&lt;='Start Here'!$C$8)),OR('Start Here'!$C$9="All graded courses",T43)),1,0)</f>
        <v/>
      </c>
      <c r="V43" s="23">
        <f>IF(U43=1,K43*S43,0)</f>
        <v/>
      </c>
      <c r="W43" s="23">
        <f>IF(U43=1,S43,0)</f>
        <v/>
      </c>
      <c r="X43" s="23">
        <f>IF(F43="",0,1)</f>
        <v/>
      </c>
      <c r="Y43" s="23">
        <f>IF(OR(F43="",Q43),0,IF(AND(ISNUMBER(K43),S43&lt;&gt;""),0,1))</f>
        <v/>
      </c>
      <c r="Z43" s="23">
        <f>IF(C43="",0,SUMPRODUCT(MAX(('Scales'!$V$6:$V$125&lt;&gt;"")*ISNUMBER(SEARCH('Scales'!$V$6:$V$125," "&amp;C43&amp;" "))*(ROW('Scales'!$V$6:$V$125)-5))))</f>
        <v/>
      </c>
      <c r="AA43" s="23">
        <f>IF(F43="","",IFERROR(IF(INDEX('Scales'!$H$6:$H$15,MATCH(O43,'Scales'!$E$6:$E$15,0))="",9E+99,INDEX('Scales'!$H$6:$H$15,MATCH(O43,'Scales'!$E$6:$E$15,0))),9E+99))</f>
        <v/>
      </c>
      <c r="AB43" s="23">
        <f>IF(N43="","",IF(AND(ISNUMBER(F43),N43&gt;0,N43&lt;=1,AA43=100),N43*100,N43))</f>
        <v/>
      </c>
    </row>
    <row r="44">
      <c r="A44" s="24" t="n"/>
      <c r="B44" s="18" t="n"/>
      <c r="C44" s="18" t="n"/>
      <c r="D44" s="18" t="n"/>
      <c r="E44" s="25" t="n"/>
      <c r="F44" s="24" t="n"/>
      <c r="G44" s="18" t="n"/>
      <c r="H44" s="24" t="n"/>
      <c r="I44" s="19">
        <f>IF(AND(C44="",D44=""),"",IF(D44&lt;&gt;"",D44,IF(Z44=0,"Other",INDEX('Scales'!$W$6:$W$125,Z44))))</f>
        <v/>
      </c>
      <c r="J44" s="26">
        <f>IF(OR(F44="",Q44,O44=0),"",IF(P44="Exact match",IFERROR(INDEX('Scales'!$N$6:$N$125,MATCH(O44&amp;"|"&amp;M44,'Scales'!$O$6:$O$125,0)),""),IF(ISNUMBER(AB44),IF(P44="4.0 points","",IF(AND(AB44&gt;=0,AB44&lt;=AA44),IFERROR(INDEX('Scales'!$N$6:$N$125,MATCH(O44&amp;"|"&amp;SUMPRODUCT(MAX(('Scales'!$K$6:$K$125=O44)*('Scales'!$M$6:$M$125&lt;=AB44)*'Scales'!$M$6:$M$125)),'Scales'!$O$6:$O$125,0)),""),"")),IFERROR(INDEX('Scales'!$N$6:$N$125,MATCH("1|"&amp;M44,'Scales'!$O$6:$O$125,0)),""))))</f>
        <v/>
      </c>
      <c r="K44" s="27">
        <f>IF(OR(F44="",Q44),"",IF(AND(P44="4.0 points",ISNUMBER(AB44)),IF(AND(AB44&gt;=0,AB44&lt;=AA44),MIN(4,AB44),""),IF(J44="","",IFERROR(INDEX('Scales'!$B$6:$C$18,MATCH(J44,'Scales'!$A$6:$A$18,0),'Scales'!$B$3),""))))</f>
        <v/>
      </c>
      <c r="L44" s="19">
        <f>IF(AND(A44="",C44="",F44=""),"",IF(F44="","Add a grade",IF(Q44,"Not counted (P, W, I grade)",IF(O44=0,"Unknown scale: pick one in column G",IF(NOT(ISNUMBER(K44)),"Check grade: not valid on this scale",IF(S44="","Check credits: use a number",IF(U44=1,"Counted","Not counted (settings)")))))))</f>
        <v/>
      </c>
      <c r="M44" s="23">
        <f>IF(F44="","",SUBSTITUTE(SUBSTITUTE(SUBSTITUTE(SUBSTITUTE(UPPER(TRIM(F44)),"%",""),"PLUS","+"),"MINUS","-")," ",""))</f>
        <v/>
      </c>
      <c r="N44" s="23">
        <f>IF(M44="","",IFERROR(VALUE(M44),""))</f>
        <v/>
      </c>
      <c r="O44" s="23">
        <f>IF(F44="","",IF(G44="",'Scales'!$F$3,IFERROR(INDEX('Scales'!$E$6:$E$15,MATCH(G44,'Scales'!$F$6:$F$15,0)),0)))</f>
        <v/>
      </c>
      <c r="P44" s="23">
        <f>IF(F44="","",IFERROR(INDEX('Scales'!$G$6:$G$15,MATCH(O44,'Scales'!$E$6:$E$15,0)),""))</f>
        <v/>
      </c>
      <c r="Q44" s="23">
        <f>IF(M44="",FALSE,COUNTIF('Scales'!$Q$6:$Q$35,M44)&gt;0)</f>
        <v/>
      </c>
      <c r="R44" s="23">
        <f>IF(A44="","",IF(ISNUMBER(A44),A44,IFERROR(VALUE(A44),IF(ISNUMBER(SEARCH("12",A44)),12,IF(ISNUMBER(SEARCH("11",A44)),11,IF(ISNUMBER(SEARCH("10",A44)),10,IF(ISNUMBER(SEARCH("9",A44)),9,IF(ISNUMBER(SEARCH("고1",A44)),10,IF(ISNUMBER(SEARCH("고2",A44)),11,IF(ISNUMBER(SEARCH("고3",A44)),12,IF(ISNUMBER(SEARCH("중3",A44)),9,IF(ISNUMBER(SEARCH("FRESH",A44)),9,IF(ISNUMBER(SEARCH("SOPH",A44)),10,IF(ISNUMBER(SEARCH("JUN",A44)),11,IF(ISNUMBER(SEARCH("SEN",A44)),12,"")))))))))))))))</f>
        <v/>
      </c>
      <c r="S44" s="23">
        <f>IF(E44="",1,IF(ISNUMBER(E44),IF(E44&gt;=0,E44,""),""))</f>
        <v/>
      </c>
      <c r="T44" s="23">
        <f>IFERROR(INDEX('Scales'!$T$6:$T$17,MATCH(I44,'Scales'!$S$6:$S$17,0))="Yes",FALSE)</f>
        <v/>
      </c>
      <c r="U44" s="23">
        <f>IF(AND(ISNUMBER(K44),ISNUMBER(S44),H44&lt;&gt;"No",OR(R44="",AND(R44&gt;='Start Here'!$C$7,R44&lt;='Start Here'!$C$8)),OR('Start Here'!$C$9="All graded courses",T44)),1,0)</f>
        <v/>
      </c>
      <c r="V44" s="23">
        <f>IF(U44=1,K44*S44,0)</f>
        <v/>
      </c>
      <c r="W44" s="23">
        <f>IF(U44=1,S44,0)</f>
        <v/>
      </c>
      <c r="X44" s="23">
        <f>IF(F44="",0,1)</f>
        <v/>
      </c>
      <c r="Y44" s="23">
        <f>IF(OR(F44="",Q44),0,IF(AND(ISNUMBER(K44),S44&lt;&gt;""),0,1))</f>
        <v/>
      </c>
      <c r="Z44" s="23">
        <f>IF(C44="",0,SUMPRODUCT(MAX(('Scales'!$V$6:$V$125&lt;&gt;"")*ISNUMBER(SEARCH('Scales'!$V$6:$V$125," "&amp;C44&amp;" "))*(ROW('Scales'!$V$6:$V$125)-5))))</f>
        <v/>
      </c>
      <c r="AA44" s="23">
        <f>IF(F44="","",IFERROR(IF(INDEX('Scales'!$H$6:$H$15,MATCH(O44,'Scales'!$E$6:$E$15,0))="",9E+99,INDEX('Scales'!$H$6:$H$15,MATCH(O44,'Scales'!$E$6:$E$15,0))),9E+99))</f>
        <v/>
      </c>
      <c r="AB44" s="23">
        <f>IF(N44="","",IF(AND(ISNUMBER(F44),N44&gt;0,N44&lt;=1,AA44=100),N44*100,N44))</f>
        <v/>
      </c>
    </row>
    <row r="45">
      <c r="A45" s="24" t="n"/>
      <c r="B45" s="18" t="n"/>
      <c r="C45" s="18" t="n"/>
      <c r="D45" s="18" t="n"/>
      <c r="E45" s="25" t="n"/>
      <c r="F45" s="24" t="n"/>
      <c r="G45" s="18" t="n"/>
      <c r="H45" s="24" t="n"/>
      <c r="I45" s="19">
        <f>IF(AND(C45="",D45=""),"",IF(D45&lt;&gt;"",D45,IF(Z45=0,"Other",INDEX('Scales'!$W$6:$W$125,Z45))))</f>
        <v/>
      </c>
      <c r="J45" s="26">
        <f>IF(OR(F45="",Q45,O45=0),"",IF(P45="Exact match",IFERROR(INDEX('Scales'!$N$6:$N$125,MATCH(O45&amp;"|"&amp;M45,'Scales'!$O$6:$O$125,0)),""),IF(ISNUMBER(AB45),IF(P45="4.0 points","",IF(AND(AB45&gt;=0,AB45&lt;=AA45),IFERROR(INDEX('Scales'!$N$6:$N$125,MATCH(O45&amp;"|"&amp;SUMPRODUCT(MAX(('Scales'!$K$6:$K$125=O45)*('Scales'!$M$6:$M$125&lt;=AB45)*'Scales'!$M$6:$M$125)),'Scales'!$O$6:$O$125,0)),""),"")),IFERROR(INDEX('Scales'!$N$6:$N$125,MATCH("1|"&amp;M45,'Scales'!$O$6:$O$125,0)),""))))</f>
        <v/>
      </c>
      <c r="K45" s="27">
        <f>IF(OR(F45="",Q45),"",IF(AND(P45="4.0 points",ISNUMBER(AB45)),IF(AND(AB45&gt;=0,AB45&lt;=AA45),MIN(4,AB45),""),IF(J45="","",IFERROR(INDEX('Scales'!$B$6:$C$18,MATCH(J45,'Scales'!$A$6:$A$18,0),'Scales'!$B$3),""))))</f>
        <v/>
      </c>
      <c r="L45" s="19">
        <f>IF(AND(A45="",C45="",F45=""),"",IF(F45="","Add a grade",IF(Q45,"Not counted (P, W, I grade)",IF(O45=0,"Unknown scale: pick one in column G",IF(NOT(ISNUMBER(K45)),"Check grade: not valid on this scale",IF(S45="","Check credits: use a number",IF(U45=1,"Counted","Not counted (settings)")))))))</f>
        <v/>
      </c>
      <c r="M45" s="23">
        <f>IF(F45="","",SUBSTITUTE(SUBSTITUTE(SUBSTITUTE(SUBSTITUTE(UPPER(TRIM(F45)),"%",""),"PLUS","+"),"MINUS","-")," ",""))</f>
        <v/>
      </c>
      <c r="N45" s="23">
        <f>IF(M45="","",IFERROR(VALUE(M45),""))</f>
        <v/>
      </c>
      <c r="O45" s="23">
        <f>IF(F45="","",IF(G45="",'Scales'!$F$3,IFERROR(INDEX('Scales'!$E$6:$E$15,MATCH(G45,'Scales'!$F$6:$F$15,0)),0)))</f>
        <v/>
      </c>
      <c r="P45" s="23">
        <f>IF(F45="","",IFERROR(INDEX('Scales'!$G$6:$G$15,MATCH(O45,'Scales'!$E$6:$E$15,0)),""))</f>
        <v/>
      </c>
      <c r="Q45" s="23">
        <f>IF(M45="",FALSE,COUNTIF('Scales'!$Q$6:$Q$35,M45)&gt;0)</f>
        <v/>
      </c>
      <c r="R45" s="23">
        <f>IF(A45="","",IF(ISNUMBER(A45),A45,IFERROR(VALUE(A45),IF(ISNUMBER(SEARCH("12",A45)),12,IF(ISNUMBER(SEARCH("11",A45)),11,IF(ISNUMBER(SEARCH("10",A45)),10,IF(ISNUMBER(SEARCH("9",A45)),9,IF(ISNUMBER(SEARCH("고1",A45)),10,IF(ISNUMBER(SEARCH("고2",A45)),11,IF(ISNUMBER(SEARCH("고3",A45)),12,IF(ISNUMBER(SEARCH("중3",A45)),9,IF(ISNUMBER(SEARCH("FRESH",A45)),9,IF(ISNUMBER(SEARCH("SOPH",A45)),10,IF(ISNUMBER(SEARCH("JUN",A45)),11,IF(ISNUMBER(SEARCH("SEN",A45)),12,"")))))))))))))))</f>
        <v/>
      </c>
      <c r="S45" s="23">
        <f>IF(E45="",1,IF(ISNUMBER(E45),IF(E45&gt;=0,E45,""),""))</f>
        <v/>
      </c>
      <c r="T45" s="23">
        <f>IFERROR(INDEX('Scales'!$T$6:$T$17,MATCH(I45,'Scales'!$S$6:$S$17,0))="Yes",FALSE)</f>
        <v/>
      </c>
      <c r="U45" s="23">
        <f>IF(AND(ISNUMBER(K45),ISNUMBER(S45),H45&lt;&gt;"No",OR(R45="",AND(R45&gt;='Start Here'!$C$7,R45&lt;='Start Here'!$C$8)),OR('Start Here'!$C$9="All graded courses",T45)),1,0)</f>
        <v/>
      </c>
      <c r="V45" s="23">
        <f>IF(U45=1,K45*S45,0)</f>
        <v/>
      </c>
      <c r="W45" s="23">
        <f>IF(U45=1,S45,0)</f>
        <v/>
      </c>
      <c r="X45" s="23">
        <f>IF(F45="",0,1)</f>
        <v/>
      </c>
      <c r="Y45" s="23">
        <f>IF(OR(F45="",Q45),0,IF(AND(ISNUMBER(K45),S45&lt;&gt;""),0,1))</f>
        <v/>
      </c>
      <c r="Z45" s="23">
        <f>IF(C45="",0,SUMPRODUCT(MAX(('Scales'!$V$6:$V$125&lt;&gt;"")*ISNUMBER(SEARCH('Scales'!$V$6:$V$125," "&amp;C45&amp;" "))*(ROW('Scales'!$V$6:$V$125)-5))))</f>
        <v/>
      </c>
      <c r="AA45" s="23">
        <f>IF(F45="","",IFERROR(IF(INDEX('Scales'!$H$6:$H$15,MATCH(O45,'Scales'!$E$6:$E$15,0))="",9E+99,INDEX('Scales'!$H$6:$H$15,MATCH(O45,'Scales'!$E$6:$E$15,0))),9E+99))</f>
        <v/>
      </c>
      <c r="AB45" s="23">
        <f>IF(N45="","",IF(AND(ISNUMBER(F45),N45&gt;0,N45&lt;=1,AA45=100),N45*100,N45))</f>
        <v/>
      </c>
    </row>
    <row r="46">
      <c r="A46" s="24" t="n"/>
      <c r="B46" s="18" t="n"/>
      <c r="C46" s="18" t="n"/>
      <c r="D46" s="18" t="n"/>
      <c r="E46" s="25" t="n"/>
      <c r="F46" s="24" t="n"/>
      <c r="G46" s="18" t="n"/>
      <c r="H46" s="24" t="n"/>
      <c r="I46" s="19">
        <f>IF(AND(C46="",D46=""),"",IF(D46&lt;&gt;"",D46,IF(Z46=0,"Other",INDEX('Scales'!$W$6:$W$125,Z46))))</f>
        <v/>
      </c>
      <c r="J46" s="26">
        <f>IF(OR(F46="",Q46,O46=0),"",IF(P46="Exact match",IFERROR(INDEX('Scales'!$N$6:$N$125,MATCH(O46&amp;"|"&amp;M46,'Scales'!$O$6:$O$125,0)),""),IF(ISNUMBER(AB46),IF(P46="4.0 points","",IF(AND(AB46&gt;=0,AB46&lt;=AA46),IFERROR(INDEX('Scales'!$N$6:$N$125,MATCH(O46&amp;"|"&amp;SUMPRODUCT(MAX(('Scales'!$K$6:$K$125=O46)*('Scales'!$M$6:$M$125&lt;=AB46)*'Scales'!$M$6:$M$125)),'Scales'!$O$6:$O$125,0)),""),"")),IFERROR(INDEX('Scales'!$N$6:$N$125,MATCH("1|"&amp;M46,'Scales'!$O$6:$O$125,0)),""))))</f>
        <v/>
      </c>
      <c r="K46" s="27">
        <f>IF(OR(F46="",Q46),"",IF(AND(P46="4.0 points",ISNUMBER(AB46)),IF(AND(AB46&gt;=0,AB46&lt;=AA46),MIN(4,AB46),""),IF(J46="","",IFERROR(INDEX('Scales'!$B$6:$C$18,MATCH(J46,'Scales'!$A$6:$A$18,0),'Scales'!$B$3),""))))</f>
        <v/>
      </c>
      <c r="L46" s="19">
        <f>IF(AND(A46="",C46="",F46=""),"",IF(F46="","Add a grade",IF(Q46,"Not counted (P, W, I grade)",IF(O46=0,"Unknown scale: pick one in column G",IF(NOT(ISNUMBER(K46)),"Check grade: not valid on this scale",IF(S46="","Check credits: use a number",IF(U46=1,"Counted","Not counted (settings)")))))))</f>
        <v/>
      </c>
      <c r="M46" s="23">
        <f>IF(F46="","",SUBSTITUTE(SUBSTITUTE(SUBSTITUTE(SUBSTITUTE(UPPER(TRIM(F46)),"%",""),"PLUS","+"),"MINUS","-")," ",""))</f>
        <v/>
      </c>
      <c r="N46" s="23">
        <f>IF(M46="","",IFERROR(VALUE(M46),""))</f>
        <v/>
      </c>
      <c r="O46" s="23">
        <f>IF(F46="","",IF(G46="",'Scales'!$F$3,IFERROR(INDEX('Scales'!$E$6:$E$15,MATCH(G46,'Scales'!$F$6:$F$15,0)),0)))</f>
        <v/>
      </c>
      <c r="P46" s="23">
        <f>IF(F46="","",IFERROR(INDEX('Scales'!$G$6:$G$15,MATCH(O46,'Scales'!$E$6:$E$15,0)),""))</f>
        <v/>
      </c>
      <c r="Q46" s="23">
        <f>IF(M46="",FALSE,COUNTIF('Scales'!$Q$6:$Q$35,M46)&gt;0)</f>
        <v/>
      </c>
      <c r="R46" s="23">
        <f>IF(A46="","",IF(ISNUMBER(A46),A46,IFERROR(VALUE(A46),IF(ISNUMBER(SEARCH("12",A46)),12,IF(ISNUMBER(SEARCH("11",A46)),11,IF(ISNUMBER(SEARCH("10",A46)),10,IF(ISNUMBER(SEARCH("9",A46)),9,IF(ISNUMBER(SEARCH("고1",A46)),10,IF(ISNUMBER(SEARCH("고2",A46)),11,IF(ISNUMBER(SEARCH("고3",A46)),12,IF(ISNUMBER(SEARCH("중3",A46)),9,IF(ISNUMBER(SEARCH("FRESH",A46)),9,IF(ISNUMBER(SEARCH("SOPH",A46)),10,IF(ISNUMBER(SEARCH("JUN",A46)),11,IF(ISNUMBER(SEARCH("SEN",A46)),12,"")))))))))))))))</f>
        <v/>
      </c>
      <c r="S46" s="23">
        <f>IF(E46="",1,IF(ISNUMBER(E46),IF(E46&gt;=0,E46,""),""))</f>
        <v/>
      </c>
      <c r="T46" s="23">
        <f>IFERROR(INDEX('Scales'!$T$6:$T$17,MATCH(I46,'Scales'!$S$6:$S$17,0))="Yes",FALSE)</f>
        <v/>
      </c>
      <c r="U46" s="23">
        <f>IF(AND(ISNUMBER(K46),ISNUMBER(S46),H46&lt;&gt;"No",OR(R46="",AND(R46&gt;='Start Here'!$C$7,R46&lt;='Start Here'!$C$8)),OR('Start Here'!$C$9="All graded courses",T46)),1,0)</f>
        <v/>
      </c>
      <c r="V46" s="23">
        <f>IF(U46=1,K46*S46,0)</f>
        <v/>
      </c>
      <c r="W46" s="23">
        <f>IF(U46=1,S46,0)</f>
        <v/>
      </c>
      <c r="X46" s="23">
        <f>IF(F46="",0,1)</f>
        <v/>
      </c>
      <c r="Y46" s="23">
        <f>IF(OR(F46="",Q46),0,IF(AND(ISNUMBER(K46),S46&lt;&gt;""),0,1))</f>
        <v/>
      </c>
      <c r="Z46" s="23">
        <f>IF(C46="",0,SUMPRODUCT(MAX(('Scales'!$V$6:$V$125&lt;&gt;"")*ISNUMBER(SEARCH('Scales'!$V$6:$V$125," "&amp;C46&amp;" "))*(ROW('Scales'!$V$6:$V$125)-5))))</f>
        <v/>
      </c>
      <c r="AA46" s="23">
        <f>IF(F46="","",IFERROR(IF(INDEX('Scales'!$H$6:$H$15,MATCH(O46,'Scales'!$E$6:$E$15,0))="",9E+99,INDEX('Scales'!$H$6:$H$15,MATCH(O46,'Scales'!$E$6:$E$15,0))),9E+99))</f>
        <v/>
      </c>
      <c r="AB46" s="23">
        <f>IF(N46="","",IF(AND(ISNUMBER(F46),N46&gt;0,N46&lt;=1,AA46=100),N46*100,N46))</f>
        <v/>
      </c>
    </row>
    <row r="47">
      <c r="A47" s="24" t="n"/>
      <c r="B47" s="18" t="n"/>
      <c r="C47" s="18" t="n"/>
      <c r="D47" s="18" t="n"/>
      <c r="E47" s="25" t="n"/>
      <c r="F47" s="24" t="n"/>
      <c r="G47" s="18" t="n"/>
      <c r="H47" s="24" t="n"/>
      <c r="I47" s="19">
        <f>IF(AND(C47="",D47=""),"",IF(D47&lt;&gt;"",D47,IF(Z47=0,"Other",INDEX('Scales'!$W$6:$W$125,Z47))))</f>
        <v/>
      </c>
      <c r="J47" s="26">
        <f>IF(OR(F47="",Q47,O47=0),"",IF(P47="Exact match",IFERROR(INDEX('Scales'!$N$6:$N$125,MATCH(O47&amp;"|"&amp;M47,'Scales'!$O$6:$O$125,0)),""),IF(ISNUMBER(AB47),IF(P47="4.0 points","",IF(AND(AB47&gt;=0,AB47&lt;=AA47),IFERROR(INDEX('Scales'!$N$6:$N$125,MATCH(O47&amp;"|"&amp;SUMPRODUCT(MAX(('Scales'!$K$6:$K$125=O47)*('Scales'!$M$6:$M$125&lt;=AB47)*'Scales'!$M$6:$M$125)),'Scales'!$O$6:$O$125,0)),""),"")),IFERROR(INDEX('Scales'!$N$6:$N$125,MATCH("1|"&amp;M47,'Scales'!$O$6:$O$125,0)),""))))</f>
        <v/>
      </c>
      <c r="K47" s="27">
        <f>IF(OR(F47="",Q47),"",IF(AND(P47="4.0 points",ISNUMBER(AB47)),IF(AND(AB47&gt;=0,AB47&lt;=AA47),MIN(4,AB47),""),IF(J47="","",IFERROR(INDEX('Scales'!$B$6:$C$18,MATCH(J47,'Scales'!$A$6:$A$18,0),'Scales'!$B$3),""))))</f>
        <v/>
      </c>
      <c r="L47" s="19">
        <f>IF(AND(A47="",C47="",F47=""),"",IF(F47="","Add a grade",IF(Q47,"Not counted (P, W, I grade)",IF(O47=0,"Unknown scale: pick one in column G",IF(NOT(ISNUMBER(K47)),"Check grade: not valid on this scale",IF(S47="","Check credits: use a number",IF(U47=1,"Counted","Not counted (settings)")))))))</f>
        <v/>
      </c>
      <c r="M47" s="23">
        <f>IF(F47="","",SUBSTITUTE(SUBSTITUTE(SUBSTITUTE(SUBSTITUTE(UPPER(TRIM(F47)),"%",""),"PLUS","+"),"MINUS","-")," ",""))</f>
        <v/>
      </c>
      <c r="N47" s="23">
        <f>IF(M47="","",IFERROR(VALUE(M47),""))</f>
        <v/>
      </c>
      <c r="O47" s="23">
        <f>IF(F47="","",IF(G47="",'Scales'!$F$3,IFERROR(INDEX('Scales'!$E$6:$E$15,MATCH(G47,'Scales'!$F$6:$F$15,0)),0)))</f>
        <v/>
      </c>
      <c r="P47" s="23">
        <f>IF(F47="","",IFERROR(INDEX('Scales'!$G$6:$G$15,MATCH(O47,'Scales'!$E$6:$E$15,0)),""))</f>
        <v/>
      </c>
      <c r="Q47" s="23">
        <f>IF(M47="",FALSE,COUNTIF('Scales'!$Q$6:$Q$35,M47)&gt;0)</f>
        <v/>
      </c>
      <c r="R47" s="23">
        <f>IF(A47="","",IF(ISNUMBER(A47),A47,IFERROR(VALUE(A47),IF(ISNUMBER(SEARCH("12",A47)),12,IF(ISNUMBER(SEARCH("11",A47)),11,IF(ISNUMBER(SEARCH("10",A47)),10,IF(ISNUMBER(SEARCH("9",A47)),9,IF(ISNUMBER(SEARCH("고1",A47)),10,IF(ISNUMBER(SEARCH("고2",A47)),11,IF(ISNUMBER(SEARCH("고3",A47)),12,IF(ISNUMBER(SEARCH("중3",A47)),9,IF(ISNUMBER(SEARCH("FRESH",A47)),9,IF(ISNUMBER(SEARCH("SOPH",A47)),10,IF(ISNUMBER(SEARCH("JUN",A47)),11,IF(ISNUMBER(SEARCH("SEN",A47)),12,"")))))))))))))))</f>
        <v/>
      </c>
      <c r="S47" s="23">
        <f>IF(E47="",1,IF(ISNUMBER(E47),IF(E47&gt;=0,E47,""),""))</f>
        <v/>
      </c>
      <c r="T47" s="23">
        <f>IFERROR(INDEX('Scales'!$T$6:$T$17,MATCH(I47,'Scales'!$S$6:$S$17,0))="Yes",FALSE)</f>
        <v/>
      </c>
      <c r="U47" s="23">
        <f>IF(AND(ISNUMBER(K47),ISNUMBER(S47),H47&lt;&gt;"No",OR(R47="",AND(R47&gt;='Start Here'!$C$7,R47&lt;='Start Here'!$C$8)),OR('Start Here'!$C$9="All graded courses",T47)),1,0)</f>
        <v/>
      </c>
      <c r="V47" s="23">
        <f>IF(U47=1,K47*S47,0)</f>
        <v/>
      </c>
      <c r="W47" s="23">
        <f>IF(U47=1,S47,0)</f>
        <v/>
      </c>
      <c r="X47" s="23">
        <f>IF(F47="",0,1)</f>
        <v/>
      </c>
      <c r="Y47" s="23">
        <f>IF(OR(F47="",Q47),0,IF(AND(ISNUMBER(K47),S47&lt;&gt;""),0,1))</f>
        <v/>
      </c>
      <c r="Z47" s="23">
        <f>IF(C47="",0,SUMPRODUCT(MAX(('Scales'!$V$6:$V$125&lt;&gt;"")*ISNUMBER(SEARCH('Scales'!$V$6:$V$125," "&amp;C47&amp;" "))*(ROW('Scales'!$V$6:$V$125)-5))))</f>
        <v/>
      </c>
      <c r="AA47" s="23">
        <f>IF(F47="","",IFERROR(IF(INDEX('Scales'!$H$6:$H$15,MATCH(O47,'Scales'!$E$6:$E$15,0))="",9E+99,INDEX('Scales'!$H$6:$H$15,MATCH(O47,'Scales'!$E$6:$E$15,0))),9E+99))</f>
        <v/>
      </c>
      <c r="AB47" s="23">
        <f>IF(N47="","",IF(AND(ISNUMBER(F47),N47&gt;0,N47&lt;=1,AA47=100),N47*100,N47))</f>
        <v/>
      </c>
    </row>
    <row r="48">
      <c r="A48" s="24" t="n"/>
      <c r="B48" s="18" t="n"/>
      <c r="C48" s="18" t="n"/>
      <c r="D48" s="18" t="n"/>
      <c r="E48" s="25" t="n"/>
      <c r="F48" s="24" t="n"/>
      <c r="G48" s="18" t="n"/>
      <c r="H48" s="24" t="n"/>
      <c r="I48" s="19">
        <f>IF(AND(C48="",D48=""),"",IF(D48&lt;&gt;"",D48,IF(Z48=0,"Other",INDEX('Scales'!$W$6:$W$125,Z48))))</f>
        <v/>
      </c>
      <c r="J48" s="26">
        <f>IF(OR(F48="",Q48,O48=0),"",IF(P48="Exact match",IFERROR(INDEX('Scales'!$N$6:$N$125,MATCH(O48&amp;"|"&amp;M48,'Scales'!$O$6:$O$125,0)),""),IF(ISNUMBER(AB48),IF(P48="4.0 points","",IF(AND(AB48&gt;=0,AB48&lt;=AA48),IFERROR(INDEX('Scales'!$N$6:$N$125,MATCH(O48&amp;"|"&amp;SUMPRODUCT(MAX(('Scales'!$K$6:$K$125=O48)*('Scales'!$M$6:$M$125&lt;=AB48)*'Scales'!$M$6:$M$125)),'Scales'!$O$6:$O$125,0)),""),"")),IFERROR(INDEX('Scales'!$N$6:$N$125,MATCH("1|"&amp;M48,'Scales'!$O$6:$O$125,0)),""))))</f>
        <v/>
      </c>
      <c r="K48" s="27">
        <f>IF(OR(F48="",Q48),"",IF(AND(P48="4.0 points",ISNUMBER(AB48)),IF(AND(AB48&gt;=0,AB48&lt;=AA48),MIN(4,AB48),""),IF(J48="","",IFERROR(INDEX('Scales'!$B$6:$C$18,MATCH(J48,'Scales'!$A$6:$A$18,0),'Scales'!$B$3),""))))</f>
        <v/>
      </c>
      <c r="L48" s="19">
        <f>IF(AND(A48="",C48="",F48=""),"",IF(F48="","Add a grade",IF(Q48,"Not counted (P, W, I grade)",IF(O48=0,"Unknown scale: pick one in column G",IF(NOT(ISNUMBER(K48)),"Check grade: not valid on this scale",IF(S48="","Check credits: use a number",IF(U48=1,"Counted","Not counted (settings)")))))))</f>
        <v/>
      </c>
      <c r="M48" s="23">
        <f>IF(F48="","",SUBSTITUTE(SUBSTITUTE(SUBSTITUTE(SUBSTITUTE(UPPER(TRIM(F48)),"%",""),"PLUS","+"),"MINUS","-")," ",""))</f>
        <v/>
      </c>
      <c r="N48" s="23">
        <f>IF(M48="","",IFERROR(VALUE(M48),""))</f>
        <v/>
      </c>
      <c r="O48" s="23">
        <f>IF(F48="","",IF(G48="",'Scales'!$F$3,IFERROR(INDEX('Scales'!$E$6:$E$15,MATCH(G48,'Scales'!$F$6:$F$15,0)),0)))</f>
        <v/>
      </c>
      <c r="P48" s="23">
        <f>IF(F48="","",IFERROR(INDEX('Scales'!$G$6:$G$15,MATCH(O48,'Scales'!$E$6:$E$15,0)),""))</f>
        <v/>
      </c>
      <c r="Q48" s="23">
        <f>IF(M48="",FALSE,COUNTIF('Scales'!$Q$6:$Q$35,M48)&gt;0)</f>
        <v/>
      </c>
      <c r="R48" s="23">
        <f>IF(A48="","",IF(ISNUMBER(A48),A48,IFERROR(VALUE(A48),IF(ISNUMBER(SEARCH("12",A48)),12,IF(ISNUMBER(SEARCH("11",A48)),11,IF(ISNUMBER(SEARCH("10",A48)),10,IF(ISNUMBER(SEARCH("9",A48)),9,IF(ISNUMBER(SEARCH("고1",A48)),10,IF(ISNUMBER(SEARCH("고2",A48)),11,IF(ISNUMBER(SEARCH("고3",A48)),12,IF(ISNUMBER(SEARCH("중3",A48)),9,IF(ISNUMBER(SEARCH("FRESH",A48)),9,IF(ISNUMBER(SEARCH("SOPH",A48)),10,IF(ISNUMBER(SEARCH("JUN",A48)),11,IF(ISNUMBER(SEARCH("SEN",A48)),12,"")))))))))))))))</f>
        <v/>
      </c>
      <c r="S48" s="23">
        <f>IF(E48="",1,IF(ISNUMBER(E48),IF(E48&gt;=0,E48,""),""))</f>
        <v/>
      </c>
      <c r="T48" s="23">
        <f>IFERROR(INDEX('Scales'!$T$6:$T$17,MATCH(I48,'Scales'!$S$6:$S$17,0))="Yes",FALSE)</f>
        <v/>
      </c>
      <c r="U48" s="23">
        <f>IF(AND(ISNUMBER(K48),ISNUMBER(S48),H48&lt;&gt;"No",OR(R48="",AND(R48&gt;='Start Here'!$C$7,R48&lt;='Start Here'!$C$8)),OR('Start Here'!$C$9="All graded courses",T48)),1,0)</f>
        <v/>
      </c>
      <c r="V48" s="23">
        <f>IF(U48=1,K48*S48,0)</f>
        <v/>
      </c>
      <c r="W48" s="23">
        <f>IF(U48=1,S48,0)</f>
        <v/>
      </c>
      <c r="X48" s="23">
        <f>IF(F48="",0,1)</f>
        <v/>
      </c>
      <c r="Y48" s="23">
        <f>IF(OR(F48="",Q48),0,IF(AND(ISNUMBER(K48),S48&lt;&gt;""),0,1))</f>
        <v/>
      </c>
      <c r="Z48" s="23">
        <f>IF(C48="",0,SUMPRODUCT(MAX(('Scales'!$V$6:$V$125&lt;&gt;"")*ISNUMBER(SEARCH('Scales'!$V$6:$V$125," "&amp;C48&amp;" "))*(ROW('Scales'!$V$6:$V$125)-5))))</f>
        <v/>
      </c>
      <c r="AA48" s="23">
        <f>IF(F48="","",IFERROR(IF(INDEX('Scales'!$H$6:$H$15,MATCH(O48,'Scales'!$E$6:$E$15,0))="",9E+99,INDEX('Scales'!$H$6:$H$15,MATCH(O48,'Scales'!$E$6:$E$15,0))),9E+99))</f>
        <v/>
      </c>
      <c r="AB48" s="23">
        <f>IF(N48="","",IF(AND(ISNUMBER(F48),N48&gt;0,N48&lt;=1,AA48=100),N48*100,N48))</f>
        <v/>
      </c>
    </row>
    <row r="49">
      <c r="A49" s="24" t="n"/>
      <c r="B49" s="18" t="n"/>
      <c r="C49" s="18" t="n"/>
      <c r="D49" s="18" t="n"/>
      <c r="E49" s="25" t="n"/>
      <c r="F49" s="24" t="n"/>
      <c r="G49" s="18" t="n"/>
      <c r="H49" s="24" t="n"/>
      <c r="I49" s="19">
        <f>IF(AND(C49="",D49=""),"",IF(D49&lt;&gt;"",D49,IF(Z49=0,"Other",INDEX('Scales'!$W$6:$W$125,Z49))))</f>
        <v/>
      </c>
      <c r="J49" s="26">
        <f>IF(OR(F49="",Q49,O49=0),"",IF(P49="Exact match",IFERROR(INDEX('Scales'!$N$6:$N$125,MATCH(O49&amp;"|"&amp;M49,'Scales'!$O$6:$O$125,0)),""),IF(ISNUMBER(AB49),IF(P49="4.0 points","",IF(AND(AB49&gt;=0,AB49&lt;=AA49),IFERROR(INDEX('Scales'!$N$6:$N$125,MATCH(O49&amp;"|"&amp;SUMPRODUCT(MAX(('Scales'!$K$6:$K$125=O49)*('Scales'!$M$6:$M$125&lt;=AB49)*'Scales'!$M$6:$M$125)),'Scales'!$O$6:$O$125,0)),""),"")),IFERROR(INDEX('Scales'!$N$6:$N$125,MATCH("1|"&amp;M49,'Scales'!$O$6:$O$125,0)),""))))</f>
        <v/>
      </c>
      <c r="K49" s="27">
        <f>IF(OR(F49="",Q49),"",IF(AND(P49="4.0 points",ISNUMBER(AB49)),IF(AND(AB49&gt;=0,AB49&lt;=AA49),MIN(4,AB49),""),IF(J49="","",IFERROR(INDEX('Scales'!$B$6:$C$18,MATCH(J49,'Scales'!$A$6:$A$18,0),'Scales'!$B$3),""))))</f>
        <v/>
      </c>
      <c r="L49" s="19">
        <f>IF(AND(A49="",C49="",F49=""),"",IF(F49="","Add a grade",IF(Q49,"Not counted (P, W, I grade)",IF(O49=0,"Unknown scale: pick one in column G",IF(NOT(ISNUMBER(K49)),"Check grade: not valid on this scale",IF(S49="","Check credits: use a number",IF(U49=1,"Counted","Not counted (settings)")))))))</f>
        <v/>
      </c>
      <c r="M49" s="23">
        <f>IF(F49="","",SUBSTITUTE(SUBSTITUTE(SUBSTITUTE(SUBSTITUTE(UPPER(TRIM(F49)),"%",""),"PLUS","+"),"MINUS","-")," ",""))</f>
        <v/>
      </c>
      <c r="N49" s="23">
        <f>IF(M49="","",IFERROR(VALUE(M49),""))</f>
        <v/>
      </c>
      <c r="O49" s="23">
        <f>IF(F49="","",IF(G49="",'Scales'!$F$3,IFERROR(INDEX('Scales'!$E$6:$E$15,MATCH(G49,'Scales'!$F$6:$F$15,0)),0)))</f>
        <v/>
      </c>
      <c r="P49" s="23">
        <f>IF(F49="","",IFERROR(INDEX('Scales'!$G$6:$G$15,MATCH(O49,'Scales'!$E$6:$E$15,0)),""))</f>
        <v/>
      </c>
      <c r="Q49" s="23">
        <f>IF(M49="",FALSE,COUNTIF('Scales'!$Q$6:$Q$35,M49)&gt;0)</f>
        <v/>
      </c>
      <c r="R49" s="23">
        <f>IF(A49="","",IF(ISNUMBER(A49),A49,IFERROR(VALUE(A49),IF(ISNUMBER(SEARCH("12",A49)),12,IF(ISNUMBER(SEARCH("11",A49)),11,IF(ISNUMBER(SEARCH("10",A49)),10,IF(ISNUMBER(SEARCH("9",A49)),9,IF(ISNUMBER(SEARCH("고1",A49)),10,IF(ISNUMBER(SEARCH("고2",A49)),11,IF(ISNUMBER(SEARCH("고3",A49)),12,IF(ISNUMBER(SEARCH("중3",A49)),9,IF(ISNUMBER(SEARCH("FRESH",A49)),9,IF(ISNUMBER(SEARCH("SOPH",A49)),10,IF(ISNUMBER(SEARCH("JUN",A49)),11,IF(ISNUMBER(SEARCH("SEN",A49)),12,"")))))))))))))))</f>
        <v/>
      </c>
      <c r="S49" s="23">
        <f>IF(E49="",1,IF(ISNUMBER(E49),IF(E49&gt;=0,E49,""),""))</f>
        <v/>
      </c>
      <c r="T49" s="23">
        <f>IFERROR(INDEX('Scales'!$T$6:$T$17,MATCH(I49,'Scales'!$S$6:$S$17,0))="Yes",FALSE)</f>
        <v/>
      </c>
      <c r="U49" s="23">
        <f>IF(AND(ISNUMBER(K49),ISNUMBER(S49),H49&lt;&gt;"No",OR(R49="",AND(R49&gt;='Start Here'!$C$7,R49&lt;='Start Here'!$C$8)),OR('Start Here'!$C$9="All graded courses",T49)),1,0)</f>
        <v/>
      </c>
      <c r="V49" s="23">
        <f>IF(U49=1,K49*S49,0)</f>
        <v/>
      </c>
      <c r="W49" s="23">
        <f>IF(U49=1,S49,0)</f>
        <v/>
      </c>
      <c r="X49" s="23">
        <f>IF(F49="",0,1)</f>
        <v/>
      </c>
      <c r="Y49" s="23">
        <f>IF(OR(F49="",Q49),0,IF(AND(ISNUMBER(K49),S49&lt;&gt;""),0,1))</f>
        <v/>
      </c>
      <c r="Z49" s="23">
        <f>IF(C49="",0,SUMPRODUCT(MAX(('Scales'!$V$6:$V$125&lt;&gt;"")*ISNUMBER(SEARCH('Scales'!$V$6:$V$125," "&amp;C49&amp;" "))*(ROW('Scales'!$V$6:$V$125)-5))))</f>
        <v/>
      </c>
      <c r="AA49" s="23">
        <f>IF(F49="","",IFERROR(IF(INDEX('Scales'!$H$6:$H$15,MATCH(O49,'Scales'!$E$6:$E$15,0))="",9E+99,INDEX('Scales'!$H$6:$H$15,MATCH(O49,'Scales'!$E$6:$E$15,0))),9E+99))</f>
        <v/>
      </c>
      <c r="AB49" s="23">
        <f>IF(N49="","",IF(AND(ISNUMBER(F49),N49&gt;0,N49&lt;=1,AA49=100),N49*100,N49))</f>
        <v/>
      </c>
    </row>
    <row r="50">
      <c r="A50" s="24" t="n"/>
      <c r="B50" s="18" t="n"/>
      <c r="C50" s="18" t="n"/>
      <c r="D50" s="18" t="n"/>
      <c r="E50" s="25" t="n"/>
      <c r="F50" s="24" t="n"/>
      <c r="G50" s="18" t="n"/>
      <c r="H50" s="24" t="n"/>
      <c r="I50" s="19">
        <f>IF(AND(C50="",D50=""),"",IF(D50&lt;&gt;"",D50,IF(Z50=0,"Other",INDEX('Scales'!$W$6:$W$125,Z50))))</f>
        <v/>
      </c>
      <c r="J50" s="26">
        <f>IF(OR(F50="",Q50,O50=0),"",IF(P50="Exact match",IFERROR(INDEX('Scales'!$N$6:$N$125,MATCH(O50&amp;"|"&amp;M50,'Scales'!$O$6:$O$125,0)),""),IF(ISNUMBER(AB50),IF(P50="4.0 points","",IF(AND(AB50&gt;=0,AB50&lt;=AA50),IFERROR(INDEX('Scales'!$N$6:$N$125,MATCH(O50&amp;"|"&amp;SUMPRODUCT(MAX(('Scales'!$K$6:$K$125=O50)*('Scales'!$M$6:$M$125&lt;=AB50)*'Scales'!$M$6:$M$125)),'Scales'!$O$6:$O$125,0)),""),"")),IFERROR(INDEX('Scales'!$N$6:$N$125,MATCH("1|"&amp;M50,'Scales'!$O$6:$O$125,0)),""))))</f>
        <v/>
      </c>
      <c r="K50" s="27">
        <f>IF(OR(F50="",Q50),"",IF(AND(P50="4.0 points",ISNUMBER(AB50)),IF(AND(AB50&gt;=0,AB50&lt;=AA50),MIN(4,AB50),""),IF(J50="","",IFERROR(INDEX('Scales'!$B$6:$C$18,MATCH(J50,'Scales'!$A$6:$A$18,0),'Scales'!$B$3),""))))</f>
        <v/>
      </c>
      <c r="L50" s="19">
        <f>IF(AND(A50="",C50="",F50=""),"",IF(F50="","Add a grade",IF(Q50,"Not counted (P, W, I grade)",IF(O50=0,"Unknown scale: pick one in column G",IF(NOT(ISNUMBER(K50)),"Check grade: not valid on this scale",IF(S50="","Check credits: use a number",IF(U50=1,"Counted","Not counted (settings)")))))))</f>
        <v/>
      </c>
      <c r="M50" s="23">
        <f>IF(F50="","",SUBSTITUTE(SUBSTITUTE(SUBSTITUTE(SUBSTITUTE(UPPER(TRIM(F50)),"%",""),"PLUS","+"),"MINUS","-")," ",""))</f>
        <v/>
      </c>
      <c r="N50" s="23">
        <f>IF(M50="","",IFERROR(VALUE(M50),""))</f>
        <v/>
      </c>
      <c r="O50" s="23">
        <f>IF(F50="","",IF(G50="",'Scales'!$F$3,IFERROR(INDEX('Scales'!$E$6:$E$15,MATCH(G50,'Scales'!$F$6:$F$15,0)),0)))</f>
        <v/>
      </c>
      <c r="P50" s="23">
        <f>IF(F50="","",IFERROR(INDEX('Scales'!$G$6:$G$15,MATCH(O50,'Scales'!$E$6:$E$15,0)),""))</f>
        <v/>
      </c>
      <c r="Q50" s="23">
        <f>IF(M50="",FALSE,COUNTIF('Scales'!$Q$6:$Q$35,M50)&gt;0)</f>
        <v/>
      </c>
      <c r="R50" s="23">
        <f>IF(A50="","",IF(ISNUMBER(A50),A50,IFERROR(VALUE(A50),IF(ISNUMBER(SEARCH("12",A50)),12,IF(ISNUMBER(SEARCH("11",A50)),11,IF(ISNUMBER(SEARCH("10",A50)),10,IF(ISNUMBER(SEARCH("9",A50)),9,IF(ISNUMBER(SEARCH("고1",A50)),10,IF(ISNUMBER(SEARCH("고2",A50)),11,IF(ISNUMBER(SEARCH("고3",A50)),12,IF(ISNUMBER(SEARCH("중3",A50)),9,IF(ISNUMBER(SEARCH("FRESH",A50)),9,IF(ISNUMBER(SEARCH("SOPH",A50)),10,IF(ISNUMBER(SEARCH("JUN",A50)),11,IF(ISNUMBER(SEARCH("SEN",A50)),12,"")))))))))))))))</f>
        <v/>
      </c>
      <c r="S50" s="23">
        <f>IF(E50="",1,IF(ISNUMBER(E50),IF(E50&gt;=0,E50,""),""))</f>
        <v/>
      </c>
      <c r="T50" s="23">
        <f>IFERROR(INDEX('Scales'!$T$6:$T$17,MATCH(I50,'Scales'!$S$6:$S$17,0))="Yes",FALSE)</f>
        <v/>
      </c>
      <c r="U50" s="23">
        <f>IF(AND(ISNUMBER(K50),ISNUMBER(S50),H50&lt;&gt;"No",OR(R50="",AND(R50&gt;='Start Here'!$C$7,R50&lt;='Start Here'!$C$8)),OR('Start Here'!$C$9="All graded courses",T50)),1,0)</f>
        <v/>
      </c>
      <c r="V50" s="23">
        <f>IF(U50=1,K50*S50,0)</f>
        <v/>
      </c>
      <c r="W50" s="23">
        <f>IF(U50=1,S50,0)</f>
        <v/>
      </c>
      <c r="X50" s="23">
        <f>IF(F50="",0,1)</f>
        <v/>
      </c>
      <c r="Y50" s="23">
        <f>IF(OR(F50="",Q50),0,IF(AND(ISNUMBER(K50),S50&lt;&gt;""),0,1))</f>
        <v/>
      </c>
      <c r="Z50" s="23">
        <f>IF(C50="",0,SUMPRODUCT(MAX(('Scales'!$V$6:$V$125&lt;&gt;"")*ISNUMBER(SEARCH('Scales'!$V$6:$V$125," "&amp;C50&amp;" "))*(ROW('Scales'!$V$6:$V$125)-5))))</f>
        <v/>
      </c>
      <c r="AA50" s="23">
        <f>IF(F50="","",IFERROR(IF(INDEX('Scales'!$H$6:$H$15,MATCH(O50,'Scales'!$E$6:$E$15,0))="",9E+99,INDEX('Scales'!$H$6:$H$15,MATCH(O50,'Scales'!$E$6:$E$15,0))),9E+99))</f>
        <v/>
      </c>
      <c r="AB50" s="23">
        <f>IF(N50="","",IF(AND(ISNUMBER(F50),N50&gt;0,N50&lt;=1,AA50=100),N50*100,N50))</f>
        <v/>
      </c>
    </row>
    <row r="51">
      <c r="A51" s="24" t="n"/>
      <c r="B51" s="18" t="n"/>
      <c r="C51" s="18" t="n"/>
      <c r="D51" s="18" t="n"/>
      <c r="E51" s="25" t="n"/>
      <c r="F51" s="24" t="n"/>
      <c r="G51" s="18" t="n"/>
      <c r="H51" s="24" t="n"/>
      <c r="I51" s="19">
        <f>IF(AND(C51="",D51=""),"",IF(D51&lt;&gt;"",D51,IF(Z51=0,"Other",INDEX('Scales'!$W$6:$W$125,Z51))))</f>
        <v/>
      </c>
      <c r="J51" s="26">
        <f>IF(OR(F51="",Q51,O51=0),"",IF(P51="Exact match",IFERROR(INDEX('Scales'!$N$6:$N$125,MATCH(O51&amp;"|"&amp;M51,'Scales'!$O$6:$O$125,0)),""),IF(ISNUMBER(AB51),IF(P51="4.0 points","",IF(AND(AB51&gt;=0,AB51&lt;=AA51),IFERROR(INDEX('Scales'!$N$6:$N$125,MATCH(O51&amp;"|"&amp;SUMPRODUCT(MAX(('Scales'!$K$6:$K$125=O51)*('Scales'!$M$6:$M$125&lt;=AB51)*'Scales'!$M$6:$M$125)),'Scales'!$O$6:$O$125,0)),""),"")),IFERROR(INDEX('Scales'!$N$6:$N$125,MATCH("1|"&amp;M51,'Scales'!$O$6:$O$125,0)),""))))</f>
        <v/>
      </c>
      <c r="K51" s="27">
        <f>IF(OR(F51="",Q51),"",IF(AND(P51="4.0 points",ISNUMBER(AB51)),IF(AND(AB51&gt;=0,AB51&lt;=AA51),MIN(4,AB51),""),IF(J51="","",IFERROR(INDEX('Scales'!$B$6:$C$18,MATCH(J51,'Scales'!$A$6:$A$18,0),'Scales'!$B$3),""))))</f>
        <v/>
      </c>
      <c r="L51" s="19">
        <f>IF(AND(A51="",C51="",F51=""),"",IF(F51="","Add a grade",IF(Q51,"Not counted (P, W, I grade)",IF(O51=0,"Unknown scale: pick one in column G",IF(NOT(ISNUMBER(K51)),"Check grade: not valid on this scale",IF(S51="","Check credits: use a number",IF(U51=1,"Counted","Not counted (settings)")))))))</f>
        <v/>
      </c>
      <c r="M51" s="23">
        <f>IF(F51="","",SUBSTITUTE(SUBSTITUTE(SUBSTITUTE(SUBSTITUTE(UPPER(TRIM(F51)),"%",""),"PLUS","+"),"MINUS","-")," ",""))</f>
        <v/>
      </c>
      <c r="N51" s="23">
        <f>IF(M51="","",IFERROR(VALUE(M51),""))</f>
        <v/>
      </c>
      <c r="O51" s="23">
        <f>IF(F51="","",IF(G51="",'Scales'!$F$3,IFERROR(INDEX('Scales'!$E$6:$E$15,MATCH(G51,'Scales'!$F$6:$F$15,0)),0)))</f>
        <v/>
      </c>
      <c r="P51" s="23">
        <f>IF(F51="","",IFERROR(INDEX('Scales'!$G$6:$G$15,MATCH(O51,'Scales'!$E$6:$E$15,0)),""))</f>
        <v/>
      </c>
      <c r="Q51" s="23">
        <f>IF(M51="",FALSE,COUNTIF('Scales'!$Q$6:$Q$35,M51)&gt;0)</f>
        <v/>
      </c>
      <c r="R51" s="23">
        <f>IF(A51="","",IF(ISNUMBER(A51),A51,IFERROR(VALUE(A51),IF(ISNUMBER(SEARCH("12",A51)),12,IF(ISNUMBER(SEARCH("11",A51)),11,IF(ISNUMBER(SEARCH("10",A51)),10,IF(ISNUMBER(SEARCH("9",A51)),9,IF(ISNUMBER(SEARCH("고1",A51)),10,IF(ISNUMBER(SEARCH("고2",A51)),11,IF(ISNUMBER(SEARCH("고3",A51)),12,IF(ISNUMBER(SEARCH("중3",A51)),9,IF(ISNUMBER(SEARCH("FRESH",A51)),9,IF(ISNUMBER(SEARCH("SOPH",A51)),10,IF(ISNUMBER(SEARCH("JUN",A51)),11,IF(ISNUMBER(SEARCH("SEN",A51)),12,"")))))))))))))))</f>
        <v/>
      </c>
      <c r="S51" s="23">
        <f>IF(E51="",1,IF(ISNUMBER(E51),IF(E51&gt;=0,E51,""),""))</f>
        <v/>
      </c>
      <c r="T51" s="23">
        <f>IFERROR(INDEX('Scales'!$T$6:$T$17,MATCH(I51,'Scales'!$S$6:$S$17,0))="Yes",FALSE)</f>
        <v/>
      </c>
      <c r="U51" s="23">
        <f>IF(AND(ISNUMBER(K51),ISNUMBER(S51),H51&lt;&gt;"No",OR(R51="",AND(R51&gt;='Start Here'!$C$7,R51&lt;='Start Here'!$C$8)),OR('Start Here'!$C$9="All graded courses",T51)),1,0)</f>
        <v/>
      </c>
      <c r="V51" s="23">
        <f>IF(U51=1,K51*S51,0)</f>
        <v/>
      </c>
      <c r="W51" s="23">
        <f>IF(U51=1,S51,0)</f>
        <v/>
      </c>
      <c r="X51" s="23">
        <f>IF(F51="",0,1)</f>
        <v/>
      </c>
      <c r="Y51" s="23">
        <f>IF(OR(F51="",Q51),0,IF(AND(ISNUMBER(K51),S51&lt;&gt;""),0,1))</f>
        <v/>
      </c>
      <c r="Z51" s="23">
        <f>IF(C51="",0,SUMPRODUCT(MAX(('Scales'!$V$6:$V$125&lt;&gt;"")*ISNUMBER(SEARCH('Scales'!$V$6:$V$125," "&amp;C51&amp;" "))*(ROW('Scales'!$V$6:$V$125)-5))))</f>
        <v/>
      </c>
      <c r="AA51" s="23">
        <f>IF(F51="","",IFERROR(IF(INDEX('Scales'!$H$6:$H$15,MATCH(O51,'Scales'!$E$6:$E$15,0))="",9E+99,INDEX('Scales'!$H$6:$H$15,MATCH(O51,'Scales'!$E$6:$E$15,0))),9E+99))</f>
        <v/>
      </c>
      <c r="AB51" s="23">
        <f>IF(N51="","",IF(AND(ISNUMBER(F51),N51&gt;0,N51&lt;=1,AA51=100),N51*100,N51))</f>
        <v/>
      </c>
    </row>
    <row r="52">
      <c r="A52" s="24" t="n"/>
      <c r="B52" s="18" t="n"/>
      <c r="C52" s="18" t="n"/>
      <c r="D52" s="18" t="n"/>
      <c r="E52" s="25" t="n"/>
      <c r="F52" s="24" t="n"/>
      <c r="G52" s="18" t="n"/>
      <c r="H52" s="24" t="n"/>
      <c r="I52" s="19">
        <f>IF(AND(C52="",D52=""),"",IF(D52&lt;&gt;"",D52,IF(Z52=0,"Other",INDEX('Scales'!$W$6:$W$125,Z52))))</f>
        <v/>
      </c>
      <c r="J52" s="26">
        <f>IF(OR(F52="",Q52,O52=0),"",IF(P52="Exact match",IFERROR(INDEX('Scales'!$N$6:$N$125,MATCH(O52&amp;"|"&amp;M52,'Scales'!$O$6:$O$125,0)),""),IF(ISNUMBER(AB52),IF(P52="4.0 points","",IF(AND(AB52&gt;=0,AB52&lt;=AA52),IFERROR(INDEX('Scales'!$N$6:$N$125,MATCH(O52&amp;"|"&amp;SUMPRODUCT(MAX(('Scales'!$K$6:$K$125=O52)*('Scales'!$M$6:$M$125&lt;=AB52)*'Scales'!$M$6:$M$125)),'Scales'!$O$6:$O$125,0)),""),"")),IFERROR(INDEX('Scales'!$N$6:$N$125,MATCH("1|"&amp;M52,'Scales'!$O$6:$O$125,0)),""))))</f>
        <v/>
      </c>
      <c r="K52" s="27">
        <f>IF(OR(F52="",Q52),"",IF(AND(P52="4.0 points",ISNUMBER(AB52)),IF(AND(AB52&gt;=0,AB52&lt;=AA52),MIN(4,AB52),""),IF(J52="","",IFERROR(INDEX('Scales'!$B$6:$C$18,MATCH(J52,'Scales'!$A$6:$A$18,0),'Scales'!$B$3),""))))</f>
        <v/>
      </c>
      <c r="L52" s="19">
        <f>IF(AND(A52="",C52="",F52=""),"",IF(F52="","Add a grade",IF(Q52,"Not counted (P, W, I grade)",IF(O52=0,"Unknown scale: pick one in column G",IF(NOT(ISNUMBER(K52)),"Check grade: not valid on this scale",IF(S52="","Check credits: use a number",IF(U52=1,"Counted","Not counted (settings)")))))))</f>
        <v/>
      </c>
      <c r="M52" s="23">
        <f>IF(F52="","",SUBSTITUTE(SUBSTITUTE(SUBSTITUTE(SUBSTITUTE(UPPER(TRIM(F52)),"%",""),"PLUS","+"),"MINUS","-")," ",""))</f>
        <v/>
      </c>
      <c r="N52" s="23">
        <f>IF(M52="","",IFERROR(VALUE(M52),""))</f>
        <v/>
      </c>
      <c r="O52" s="23">
        <f>IF(F52="","",IF(G52="",'Scales'!$F$3,IFERROR(INDEX('Scales'!$E$6:$E$15,MATCH(G52,'Scales'!$F$6:$F$15,0)),0)))</f>
        <v/>
      </c>
      <c r="P52" s="23">
        <f>IF(F52="","",IFERROR(INDEX('Scales'!$G$6:$G$15,MATCH(O52,'Scales'!$E$6:$E$15,0)),""))</f>
        <v/>
      </c>
      <c r="Q52" s="23">
        <f>IF(M52="",FALSE,COUNTIF('Scales'!$Q$6:$Q$35,M52)&gt;0)</f>
        <v/>
      </c>
      <c r="R52" s="23">
        <f>IF(A52="","",IF(ISNUMBER(A52),A52,IFERROR(VALUE(A52),IF(ISNUMBER(SEARCH("12",A52)),12,IF(ISNUMBER(SEARCH("11",A52)),11,IF(ISNUMBER(SEARCH("10",A52)),10,IF(ISNUMBER(SEARCH("9",A52)),9,IF(ISNUMBER(SEARCH("고1",A52)),10,IF(ISNUMBER(SEARCH("고2",A52)),11,IF(ISNUMBER(SEARCH("고3",A52)),12,IF(ISNUMBER(SEARCH("중3",A52)),9,IF(ISNUMBER(SEARCH("FRESH",A52)),9,IF(ISNUMBER(SEARCH("SOPH",A52)),10,IF(ISNUMBER(SEARCH("JUN",A52)),11,IF(ISNUMBER(SEARCH("SEN",A52)),12,"")))))))))))))))</f>
        <v/>
      </c>
      <c r="S52" s="23">
        <f>IF(E52="",1,IF(ISNUMBER(E52),IF(E52&gt;=0,E52,""),""))</f>
        <v/>
      </c>
      <c r="T52" s="23">
        <f>IFERROR(INDEX('Scales'!$T$6:$T$17,MATCH(I52,'Scales'!$S$6:$S$17,0))="Yes",FALSE)</f>
        <v/>
      </c>
      <c r="U52" s="23">
        <f>IF(AND(ISNUMBER(K52),ISNUMBER(S52),H52&lt;&gt;"No",OR(R52="",AND(R52&gt;='Start Here'!$C$7,R52&lt;='Start Here'!$C$8)),OR('Start Here'!$C$9="All graded courses",T52)),1,0)</f>
        <v/>
      </c>
      <c r="V52" s="23">
        <f>IF(U52=1,K52*S52,0)</f>
        <v/>
      </c>
      <c r="W52" s="23">
        <f>IF(U52=1,S52,0)</f>
        <v/>
      </c>
      <c r="X52" s="23">
        <f>IF(F52="",0,1)</f>
        <v/>
      </c>
      <c r="Y52" s="23">
        <f>IF(OR(F52="",Q52),0,IF(AND(ISNUMBER(K52),S52&lt;&gt;""),0,1))</f>
        <v/>
      </c>
      <c r="Z52" s="23">
        <f>IF(C52="",0,SUMPRODUCT(MAX(('Scales'!$V$6:$V$125&lt;&gt;"")*ISNUMBER(SEARCH('Scales'!$V$6:$V$125," "&amp;C52&amp;" "))*(ROW('Scales'!$V$6:$V$125)-5))))</f>
        <v/>
      </c>
      <c r="AA52" s="23">
        <f>IF(F52="","",IFERROR(IF(INDEX('Scales'!$H$6:$H$15,MATCH(O52,'Scales'!$E$6:$E$15,0))="",9E+99,INDEX('Scales'!$H$6:$H$15,MATCH(O52,'Scales'!$E$6:$E$15,0))),9E+99))</f>
        <v/>
      </c>
      <c r="AB52" s="23">
        <f>IF(N52="","",IF(AND(ISNUMBER(F52),N52&gt;0,N52&lt;=1,AA52=100),N52*100,N52))</f>
        <v/>
      </c>
    </row>
    <row r="53">
      <c r="A53" s="24" t="n"/>
      <c r="B53" s="18" t="n"/>
      <c r="C53" s="18" t="n"/>
      <c r="D53" s="18" t="n"/>
      <c r="E53" s="25" t="n"/>
      <c r="F53" s="24" t="n"/>
      <c r="G53" s="18" t="n"/>
      <c r="H53" s="24" t="n"/>
      <c r="I53" s="19">
        <f>IF(AND(C53="",D53=""),"",IF(D53&lt;&gt;"",D53,IF(Z53=0,"Other",INDEX('Scales'!$W$6:$W$125,Z53))))</f>
        <v/>
      </c>
      <c r="J53" s="26">
        <f>IF(OR(F53="",Q53,O53=0),"",IF(P53="Exact match",IFERROR(INDEX('Scales'!$N$6:$N$125,MATCH(O53&amp;"|"&amp;M53,'Scales'!$O$6:$O$125,0)),""),IF(ISNUMBER(AB53),IF(P53="4.0 points","",IF(AND(AB53&gt;=0,AB53&lt;=AA53),IFERROR(INDEX('Scales'!$N$6:$N$125,MATCH(O53&amp;"|"&amp;SUMPRODUCT(MAX(('Scales'!$K$6:$K$125=O53)*('Scales'!$M$6:$M$125&lt;=AB53)*'Scales'!$M$6:$M$125)),'Scales'!$O$6:$O$125,0)),""),"")),IFERROR(INDEX('Scales'!$N$6:$N$125,MATCH("1|"&amp;M53,'Scales'!$O$6:$O$125,0)),""))))</f>
        <v/>
      </c>
      <c r="K53" s="27">
        <f>IF(OR(F53="",Q53),"",IF(AND(P53="4.0 points",ISNUMBER(AB53)),IF(AND(AB53&gt;=0,AB53&lt;=AA53),MIN(4,AB53),""),IF(J53="","",IFERROR(INDEX('Scales'!$B$6:$C$18,MATCH(J53,'Scales'!$A$6:$A$18,0),'Scales'!$B$3),""))))</f>
        <v/>
      </c>
      <c r="L53" s="19">
        <f>IF(AND(A53="",C53="",F53=""),"",IF(F53="","Add a grade",IF(Q53,"Not counted (P, W, I grade)",IF(O53=0,"Unknown scale: pick one in column G",IF(NOT(ISNUMBER(K53)),"Check grade: not valid on this scale",IF(S53="","Check credits: use a number",IF(U53=1,"Counted","Not counted (settings)")))))))</f>
        <v/>
      </c>
      <c r="M53" s="23">
        <f>IF(F53="","",SUBSTITUTE(SUBSTITUTE(SUBSTITUTE(SUBSTITUTE(UPPER(TRIM(F53)),"%",""),"PLUS","+"),"MINUS","-")," ",""))</f>
        <v/>
      </c>
      <c r="N53" s="23">
        <f>IF(M53="","",IFERROR(VALUE(M53),""))</f>
        <v/>
      </c>
      <c r="O53" s="23">
        <f>IF(F53="","",IF(G53="",'Scales'!$F$3,IFERROR(INDEX('Scales'!$E$6:$E$15,MATCH(G53,'Scales'!$F$6:$F$15,0)),0)))</f>
        <v/>
      </c>
      <c r="P53" s="23">
        <f>IF(F53="","",IFERROR(INDEX('Scales'!$G$6:$G$15,MATCH(O53,'Scales'!$E$6:$E$15,0)),""))</f>
        <v/>
      </c>
      <c r="Q53" s="23">
        <f>IF(M53="",FALSE,COUNTIF('Scales'!$Q$6:$Q$35,M53)&gt;0)</f>
        <v/>
      </c>
      <c r="R53" s="23">
        <f>IF(A53="","",IF(ISNUMBER(A53),A53,IFERROR(VALUE(A53),IF(ISNUMBER(SEARCH("12",A53)),12,IF(ISNUMBER(SEARCH("11",A53)),11,IF(ISNUMBER(SEARCH("10",A53)),10,IF(ISNUMBER(SEARCH("9",A53)),9,IF(ISNUMBER(SEARCH("고1",A53)),10,IF(ISNUMBER(SEARCH("고2",A53)),11,IF(ISNUMBER(SEARCH("고3",A53)),12,IF(ISNUMBER(SEARCH("중3",A53)),9,IF(ISNUMBER(SEARCH("FRESH",A53)),9,IF(ISNUMBER(SEARCH("SOPH",A53)),10,IF(ISNUMBER(SEARCH("JUN",A53)),11,IF(ISNUMBER(SEARCH("SEN",A53)),12,"")))))))))))))))</f>
        <v/>
      </c>
      <c r="S53" s="23">
        <f>IF(E53="",1,IF(ISNUMBER(E53),IF(E53&gt;=0,E53,""),""))</f>
        <v/>
      </c>
      <c r="T53" s="23">
        <f>IFERROR(INDEX('Scales'!$T$6:$T$17,MATCH(I53,'Scales'!$S$6:$S$17,0))="Yes",FALSE)</f>
        <v/>
      </c>
      <c r="U53" s="23">
        <f>IF(AND(ISNUMBER(K53),ISNUMBER(S53),H53&lt;&gt;"No",OR(R53="",AND(R53&gt;='Start Here'!$C$7,R53&lt;='Start Here'!$C$8)),OR('Start Here'!$C$9="All graded courses",T53)),1,0)</f>
        <v/>
      </c>
      <c r="V53" s="23">
        <f>IF(U53=1,K53*S53,0)</f>
        <v/>
      </c>
      <c r="W53" s="23">
        <f>IF(U53=1,S53,0)</f>
        <v/>
      </c>
      <c r="X53" s="23">
        <f>IF(F53="",0,1)</f>
        <v/>
      </c>
      <c r="Y53" s="23">
        <f>IF(OR(F53="",Q53),0,IF(AND(ISNUMBER(K53),S53&lt;&gt;""),0,1))</f>
        <v/>
      </c>
      <c r="Z53" s="23">
        <f>IF(C53="",0,SUMPRODUCT(MAX(('Scales'!$V$6:$V$125&lt;&gt;"")*ISNUMBER(SEARCH('Scales'!$V$6:$V$125," "&amp;C53&amp;" "))*(ROW('Scales'!$V$6:$V$125)-5))))</f>
        <v/>
      </c>
      <c r="AA53" s="23">
        <f>IF(F53="","",IFERROR(IF(INDEX('Scales'!$H$6:$H$15,MATCH(O53,'Scales'!$E$6:$E$15,0))="",9E+99,INDEX('Scales'!$H$6:$H$15,MATCH(O53,'Scales'!$E$6:$E$15,0))),9E+99))</f>
        <v/>
      </c>
      <c r="AB53" s="23">
        <f>IF(N53="","",IF(AND(ISNUMBER(F53),N53&gt;0,N53&lt;=1,AA53=100),N53*100,N53))</f>
        <v/>
      </c>
    </row>
    <row r="54">
      <c r="A54" s="24" t="n"/>
      <c r="B54" s="18" t="n"/>
      <c r="C54" s="18" t="n"/>
      <c r="D54" s="18" t="n"/>
      <c r="E54" s="25" t="n"/>
      <c r="F54" s="24" t="n"/>
      <c r="G54" s="18" t="n"/>
      <c r="H54" s="24" t="n"/>
      <c r="I54" s="19">
        <f>IF(AND(C54="",D54=""),"",IF(D54&lt;&gt;"",D54,IF(Z54=0,"Other",INDEX('Scales'!$W$6:$W$125,Z54))))</f>
        <v/>
      </c>
      <c r="J54" s="26">
        <f>IF(OR(F54="",Q54,O54=0),"",IF(P54="Exact match",IFERROR(INDEX('Scales'!$N$6:$N$125,MATCH(O54&amp;"|"&amp;M54,'Scales'!$O$6:$O$125,0)),""),IF(ISNUMBER(AB54),IF(P54="4.0 points","",IF(AND(AB54&gt;=0,AB54&lt;=AA54),IFERROR(INDEX('Scales'!$N$6:$N$125,MATCH(O54&amp;"|"&amp;SUMPRODUCT(MAX(('Scales'!$K$6:$K$125=O54)*('Scales'!$M$6:$M$125&lt;=AB54)*'Scales'!$M$6:$M$125)),'Scales'!$O$6:$O$125,0)),""),"")),IFERROR(INDEX('Scales'!$N$6:$N$125,MATCH("1|"&amp;M54,'Scales'!$O$6:$O$125,0)),""))))</f>
        <v/>
      </c>
      <c r="K54" s="27">
        <f>IF(OR(F54="",Q54),"",IF(AND(P54="4.0 points",ISNUMBER(AB54)),IF(AND(AB54&gt;=0,AB54&lt;=AA54),MIN(4,AB54),""),IF(J54="","",IFERROR(INDEX('Scales'!$B$6:$C$18,MATCH(J54,'Scales'!$A$6:$A$18,0),'Scales'!$B$3),""))))</f>
        <v/>
      </c>
      <c r="L54" s="19">
        <f>IF(AND(A54="",C54="",F54=""),"",IF(F54="","Add a grade",IF(Q54,"Not counted (P, W, I grade)",IF(O54=0,"Unknown scale: pick one in column G",IF(NOT(ISNUMBER(K54)),"Check grade: not valid on this scale",IF(S54="","Check credits: use a number",IF(U54=1,"Counted","Not counted (settings)")))))))</f>
        <v/>
      </c>
      <c r="M54" s="23">
        <f>IF(F54="","",SUBSTITUTE(SUBSTITUTE(SUBSTITUTE(SUBSTITUTE(UPPER(TRIM(F54)),"%",""),"PLUS","+"),"MINUS","-")," ",""))</f>
        <v/>
      </c>
      <c r="N54" s="23">
        <f>IF(M54="","",IFERROR(VALUE(M54),""))</f>
        <v/>
      </c>
      <c r="O54" s="23">
        <f>IF(F54="","",IF(G54="",'Scales'!$F$3,IFERROR(INDEX('Scales'!$E$6:$E$15,MATCH(G54,'Scales'!$F$6:$F$15,0)),0)))</f>
        <v/>
      </c>
      <c r="P54" s="23">
        <f>IF(F54="","",IFERROR(INDEX('Scales'!$G$6:$G$15,MATCH(O54,'Scales'!$E$6:$E$15,0)),""))</f>
        <v/>
      </c>
      <c r="Q54" s="23">
        <f>IF(M54="",FALSE,COUNTIF('Scales'!$Q$6:$Q$35,M54)&gt;0)</f>
        <v/>
      </c>
      <c r="R54" s="23">
        <f>IF(A54="","",IF(ISNUMBER(A54),A54,IFERROR(VALUE(A54),IF(ISNUMBER(SEARCH("12",A54)),12,IF(ISNUMBER(SEARCH("11",A54)),11,IF(ISNUMBER(SEARCH("10",A54)),10,IF(ISNUMBER(SEARCH("9",A54)),9,IF(ISNUMBER(SEARCH("고1",A54)),10,IF(ISNUMBER(SEARCH("고2",A54)),11,IF(ISNUMBER(SEARCH("고3",A54)),12,IF(ISNUMBER(SEARCH("중3",A54)),9,IF(ISNUMBER(SEARCH("FRESH",A54)),9,IF(ISNUMBER(SEARCH("SOPH",A54)),10,IF(ISNUMBER(SEARCH("JUN",A54)),11,IF(ISNUMBER(SEARCH("SEN",A54)),12,"")))))))))))))))</f>
        <v/>
      </c>
      <c r="S54" s="23">
        <f>IF(E54="",1,IF(ISNUMBER(E54),IF(E54&gt;=0,E54,""),""))</f>
        <v/>
      </c>
      <c r="T54" s="23">
        <f>IFERROR(INDEX('Scales'!$T$6:$T$17,MATCH(I54,'Scales'!$S$6:$S$17,0))="Yes",FALSE)</f>
        <v/>
      </c>
      <c r="U54" s="23">
        <f>IF(AND(ISNUMBER(K54),ISNUMBER(S54),H54&lt;&gt;"No",OR(R54="",AND(R54&gt;='Start Here'!$C$7,R54&lt;='Start Here'!$C$8)),OR('Start Here'!$C$9="All graded courses",T54)),1,0)</f>
        <v/>
      </c>
      <c r="V54" s="23">
        <f>IF(U54=1,K54*S54,0)</f>
        <v/>
      </c>
      <c r="W54" s="23">
        <f>IF(U54=1,S54,0)</f>
        <v/>
      </c>
      <c r="X54" s="23">
        <f>IF(F54="",0,1)</f>
        <v/>
      </c>
      <c r="Y54" s="23">
        <f>IF(OR(F54="",Q54),0,IF(AND(ISNUMBER(K54),S54&lt;&gt;""),0,1))</f>
        <v/>
      </c>
      <c r="Z54" s="23">
        <f>IF(C54="",0,SUMPRODUCT(MAX(('Scales'!$V$6:$V$125&lt;&gt;"")*ISNUMBER(SEARCH('Scales'!$V$6:$V$125," "&amp;C54&amp;" "))*(ROW('Scales'!$V$6:$V$125)-5))))</f>
        <v/>
      </c>
      <c r="AA54" s="23">
        <f>IF(F54="","",IFERROR(IF(INDEX('Scales'!$H$6:$H$15,MATCH(O54,'Scales'!$E$6:$E$15,0))="",9E+99,INDEX('Scales'!$H$6:$H$15,MATCH(O54,'Scales'!$E$6:$E$15,0))),9E+99))</f>
        <v/>
      </c>
      <c r="AB54" s="23">
        <f>IF(N54="","",IF(AND(ISNUMBER(F54),N54&gt;0,N54&lt;=1,AA54=100),N54*100,N54))</f>
        <v/>
      </c>
    </row>
    <row r="55">
      <c r="A55" s="24" t="n"/>
      <c r="B55" s="18" t="n"/>
      <c r="C55" s="18" t="n"/>
      <c r="D55" s="18" t="n"/>
      <c r="E55" s="25" t="n"/>
      <c r="F55" s="24" t="n"/>
      <c r="G55" s="18" t="n"/>
      <c r="H55" s="24" t="n"/>
      <c r="I55" s="19">
        <f>IF(AND(C55="",D55=""),"",IF(D55&lt;&gt;"",D55,IF(Z55=0,"Other",INDEX('Scales'!$W$6:$W$125,Z55))))</f>
        <v/>
      </c>
      <c r="J55" s="26">
        <f>IF(OR(F55="",Q55,O55=0),"",IF(P55="Exact match",IFERROR(INDEX('Scales'!$N$6:$N$125,MATCH(O55&amp;"|"&amp;M55,'Scales'!$O$6:$O$125,0)),""),IF(ISNUMBER(AB55),IF(P55="4.0 points","",IF(AND(AB55&gt;=0,AB55&lt;=AA55),IFERROR(INDEX('Scales'!$N$6:$N$125,MATCH(O55&amp;"|"&amp;SUMPRODUCT(MAX(('Scales'!$K$6:$K$125=O55)*('Scales'!$M$6:$M$125&lt;=AB55)*'Scales'!$M$6:$M$125)),'Scales'!$O$6:$O$125,0)),""),"")),IFERROR(INDEX('Scales'!$N$6:$N$125,MATCH("1|"&amp;M55,'Scales'!$O$6:$O$125,0)),""))))</f>
        <v/>
      </c>
      <c r="K55" s="27">
        <f>IF(OR(F55="",Q55),"",IF(AND(P55="4.0 points",ISNUMBER(AB55)),IF(AND(AB55&gt;=0,AB55&lt;=AA55),MIN(4,AB55),""),IF(J55="","",IFERROR(INDEX('Scales'!$B$6:$C$18,MATCH(J55,'Scales'!$A$6:$A$18,0),'Scales'!$B$3),""))))</f>
        <v/>
      </c>
      <c r="L55" s="19">
        <f>IF(AND(A55="",C55="",F55=""),"",IF(F55="","Add a grade",IF(Q55,"Not counted (P, W, I grade)",IF(O55=0,"Unknown scale: pick one in column G",IF(NOT(ISNUMBER(K55)),"Check grade: not valid on this scale",IF(S55="","Check credits: use a number",IF(U55=1,"Counted","Not counted (settings)")))))))</f>
        <v/>
      </c>
      <c r="M55" s="23">
        <f>IF(F55="","",SUBSTITUTE(SUBSTITUTE(SUBSTITUTE(SUBSTITUTE(UPPER(TRIM(F55)),"%",""),"PLUS","+"),"MINUS","-")," ",""))</f>
        <v/>
      </c>
      <c r="N55" s="23">
        <f>IF(M55="","",IFERROR(VALUE(M55),""))</f>
        <v/>
      </c>
      <c r="O55" s="23">
        <f>IF(F55="","",IF(G55="",'Scales'!$F$3,IFERROR(INDEX('Scales'!$E$6:$E$15,MATCH(G55,'Scales'!$F$6:$F$15,0)),0)))</f>
        <v/>
      </c>
      <c r="P55" s="23">
        <f>IF(F55="","",IFERROR(INDEX('Scales'!$G$6:$G$15,MATCH(O55,'Scales'!$E$6:$E$15,0)),""))</f>
        <v/>
      </c>
      <c r="Q55" s="23">
        <f>IF(M55="",FALSE,COUNTIF('Scales'!$Q$6:$Q$35,M55)&gt;0)</f>
        <v/>
      </c>
      <c r="R55" s="23">
        <f>IF(A55="","",IF(ISNUMBER(A55),A55,IFERROR(VALUE(A55),IF(ISNUMBER(SEARCH("12",A55)),12,IF(ISNUMBER(SEARCH("11",A55)),11,IF(ISNUMBER(SEARCH("10",A55)),10,IF(ISNUMBER(SEARCH("9",A55)),9,IF(ISNUMBER(SEARCH("고1",A55)),10,IF(ISNUMBER(SEARCH("고2",A55)),11,IF(ISNUMBER(SEARCH("고3",A55)),12,IF(ISNUMBER(SEARCH("중3",A55)),9,IF(ISNUMBER(SEARCH("FRESH",A55)),9,IF(ISNUMBER(SEARCH("SOPH",A55)),10,IF(ISNUMBER(SEARCH("JUN",A55)),11,IF(ISNUMBER(SEARCH("SEN",A55)),12,"")))))))))))))))</f>
        <v/>
      </c>
      <c r="S55" s="23">
        <f>IF(E55="",1,IF(ISNUMBER(E55),IF(E55&gt;=0,E55,""),""))</f>
        <v/>
      </c>
      <c r="T55" s="23">
        <f>IFERROR(INDEX('Scales'!$T$6:$T$17,MATCH(I55,'Scales'!$S$6:$S$17,0))="Yes",FALSE)</f>
        <v/>
      </c>
      <c r="U55" s="23">
        <f>IF(AND(ISNUMBER(K55),ISNUMBER(S55),H55&lt;&gt;"No",OR(R55="",AND(R55&gt;='Start Here'!$C$7,R55&lt;='Start Here'!$C$8)),OR('Start Here'!$C$9="All graded courses",T55)),1,0)</f>
        <v/>
      </c>
      <c r="V55" s="23">
        <f>IF(U55=1,K55*S55,0)</f>
        <v/>
      </c>
      <c r="W55" s="23">
        <f>IF(U55=1,S55,0)</f>
        <v/>
      </c>
      <c r="X55" s="23">
        <f>IF(F55="",0,1)</f>
        <v/>
      </c>
      <c r="Y55" s="23">
        <f>IF(OR(F55="",Q55),0,IF(AND(ISNUMBER(K55),S55&lt;&gt;""),0,1))</f>
        <v/>
      </c>
      <c r="Z55" s="23">
        <f>IF(C55="",0,SUMPRODUCT(MAX(('Scales'!$V$6:$V$125&lt;&gt;"")*ISNUMBER(SEARCH('Scales'!$V$6:$V$125," "&amp;C55&amp;" "))*(ROW('Scales'!$V$6:$V$125)-5))))</f>
        <v/>
      </c>
      <c r="AA55" s="23">
        <f>IF(F55="","",IFERROR(IF(INDEX('Scales'!$H$6:$H$15,MATCH(O55,'Scales'!$E$6:$E$15,0))="",9E+99,INDEX('Scales'!$H$6:$H$15,MATCH(O55,'Scales'!$E$6:$E$15,0))),9E+99))</f>
        <v/>
      </c>
      <c r="AB55" s="23">
        <f>IF(N55="","",IF(AND(ISNUMBER(F55),N55&gt;0,N55&lt;=1,AA55=100),N55*100,N55))</f>
        <v/>
      </c>
    </row>
    <row r="56">
      <c r="A56" s="24" t="n"/>
      <c r="B56" s="18" t="n"/>
      <c r="C56" s="18" t="n"/>
      <c r="D56" s="18" t="n"/>
      <c r="E56" s="25" t="n"/>
      <c r="F56" s="24" t="n"/>
      <c r="G56" s="18" t="n"/>
      <c r="H56" s="24" t="n"/>
      <c r="I56" s="19">
        <f>IF(AND(C56="",D56=""),"",IF(D56&lt;&gt;"",D56,IF(Z56=0,"Other",INDEX('Scales'!$W$6:$W$125,Z56))))</f>
        <v/>
      </c>
      <c r="J56" s="26">
        <f>IF(OR(F56="",Q56,O56=0),"",IF(P56="Exact match",IFERROR(INDEX('Scales'!$N$6:$N$125,MATCH(O56&amp;"|"&amp;M56,'Scales'!$O$6:$O$125,0)),""),IF(ISNUMBER(AB56),IF(P56="4.0 points","",IF(AND(AB56&gt;=0,AB56&lt;=AA56),IFERROR(INDEX('Scales'!$N$6:$N$125,MATCH(O56&amp;"|"&amp;SUMPRODUCT(MAX(('Scales'!$K$6:$K$125=O56)*('Scales'!$M$6:$M$125&lt;=AB56)*'Scales'!$M$6:$M$125)),'Scales'!$O$6:$O$125,0)),""),"")),IFERROR(INDEX('Scales'!$N$6:$N$125,MATCH("1|"&amp;M56,'Scales'!$O$6:$O$125,0)),""))))</f>
        <v/>
      </c>
      <c r="K56" s="27">
        <f>IF(OR(F56="",Q56),"",IF(AND(P56="4.0 points",ISNUMBER(AB56)),IF(AND(AB56&gt;=0,AB56&lt;=AA56),MIN(4,AB56),""),IF(J56="","",IFERROR(INDEX('Scales'!$B$6:$C$18,MATCH(J56,'Scales'!$A$6:$A$18,0),'Scales'!$B$3),""))))</f>
        <v/>
      </c>
      <c r="L56" s="19">
        <f>IF(AND(A56="",C56="",F56=""),"",IF(F56="","Add a grade",IF(Q56,"Not counted (P, W, I grade)",IF(O56=0,"Unknown scale: pick one in column G",IF(NOT(ISNUMBER(K56)),"Check grade: not valid on this scale",IF(S56="","Check credits: use a number",IF(U56=1,"Counted","Not counted (settings)")))))))</f>
        <v/>
      </c>
      <c r="M56" s="23">
        <f>IF(F56="","",SUBSTITUTE(SUBSTITUTE(SUBSTITUTE(SUBSTITUTE(UPPER(TRIM(F56)),"%",""),"PLUS","+"),"MINUS","-")," ",""))</f>
        <v/>
      </c>
      <c r="N56" s="23">
        <f>IF(M56="","",IFERROR(VALUE(M56),""))</f>
        <v/>
      </c>
      <c r="O56" s="23">
        <f>IF(F56="","",IF(G56="",'Scales'!$F$3,IFERROR(INDEX('Scales'!$E$6:$E$15,MATCH(G56,'Scales'!$F$6:$F$15,0)),0)))</f>
        <v/>
      </c>
      <c r="P56" s="23">
        <f>IF(F56="","",IFERROR(INDEX('Scales'!$G$6:$G$15,MATCH(O56,'Scales'!$E$6:$E$15,0)),""))</f>
        <v/>
      </c>
      <c r="Q56" s="23">
        <f>IF(M56="",FALSE,COUNTIF('Scales'!$Q$6:$Q$35,M56)&gt;0)</f>
        <v/>
      </c>
      <c r="R56" s="23">
        <f>IF(A56="","",IF(ISNUMBER(A56),A56,IFERROR(VALUE(A56),IF(ISNUMBER(SEARCH("12",A56)),12,IF(ISNUMBER(SEARCH("11",A56)),11,IF(ISNUMBER(SEARCH("10",A56)),10,IF(ISNUMBER(SEARCH("9",A56)),9,IF(ISNUMBER(SEARCH("고1",A56)),10,IF(ISNUMBER(SEARCH("고2",A56)),11,IF(ISNUMBER(SEARCH("고3",A56)),12,IF(ISNUMBER(SEARCH("중3",A56)),9,IF(ISNUMBER(SEARCH("FRESH",A56)),9,IF(ISNUMBER(SEARCH("SOPH",A56)),10,IF(ISNUMBER(SEARCH("JUN",A56)),11,IF(ISNUMBER(SEARCH("SEN",A56)),12,"")))))))))))))))</f>
        <v/>
      </c>
      <c r="S56" s="23">
        <f>IF(E56="",1,IF(ISNUMBER(E56),IF(E56&gt;=0,E56,""),""))</f>
        <v/>
      </c>
      <c r="T56" s="23">
        <f>IFERROR(INDEX('Scales'!$T$6:$T$17,MATCH(I56,'Scales'!$S$6:$S$17,0))="Yes",FALSE)</f>
        <v/>
      </c>
      <c r="U56" s="23">
        <f>IF(AND(ISNUMBER(K56),ISNUMBER(S56),H56&lt;&gt;"No",OR(R56="",AND(R56&gt;='Start Here'!$C$7,R56&lt;='Start Here'!$C$8)),OR('Start Here'!$C$9="All graded courses",T56)),1,0)</f>
        <v/>
      </c>
      <c r="V56" s="23">
        <f>IF(U56=1,K56*S56,0)</f>
        <v/>
      </c>
      <c r="W56" s="23">
        <f>IF(U56=1,S56,0)</f>
        <v/>
      </c>
      <c r="X56" s="23">
        <f>IF(F56="",0,1)</f>
        <v/>
      </c>
      <c r="Y56" s="23">
        <f>IF(OR(F56="",Q56),0,IF(AND(ISNUMBER(K56),S56&lt;&gt;""),0,1))</f>
        <v/>
      </c>
      <c r="Z56" s="23">
        <f>IF(C56="",0,SUMPRODUCT(MAX(('Scales'!$V$6:$V$125&lt;&gt;"")*ISNUMBER(SEARCH('Scales'!$V$6:$V$125," "&amp;C56&amp;" "))*(ROW('Scales'!$V$6:$V$125)-5))))</f>
        <v/>
      </c>
      <c r="AA56" s="23">
        <f>IF(F56="","",IFERROR(IF(INDEX('Scales'!$H$6:$H$15,MATCH(O56,'Scales'!$E$6:$E$15,0))="",9E+99,INDEX('Scales'!$H$6:$H$15,MATCH(O56,'Scales'!$E$6:$E$15,0))),9E+99))</f>
        <v/>
      </c>
      <c r="AB56" s="23">
        <f>IF(N56="","",IF(AND(ISNUMBER(F56),N56&gt;0,N56&lt;=1,AA56=100),N56*100,N56))</f>
        <v/>
      </c>
    </row>
    <row r="57">
      <c r="A57" s="24" t="n"/>
      <c r="B57" s="18" t="n"/>
      <c r="C57" s="18" t="n"/>
      <c r="D57" s="18" t="n"/>
      <c r="E57" s="25" t="n"/>
      <c r="F57" s="24" t="n"/>
      <c r="G57" s="18" t="n"/>
      <c r="H57" s="24" t="n"/>
      <c r="I57" s="19">
        <f>IF(AND(C57="",D57=""),"",IF(D57&lt;&gt;"",D57,IF(Z57=0,"Other",INDEX('Scales'!$W$6:$W$125,Z57))))</f>
        <v/>
      </c>
      <c r="J57" s="26">
        <f>IF(OR(F57="",Q57,O57=0),"",IF(P57="Exact match",IFERROR(INDEX('Scales'!$N$6:$N$125,MATCH(O57&amp;"|"&amp;M57,'Scales'!$O$6:$O$125,0)),""),IF(ISNUMBER(AB57),IF(P57="4.0 points","",IF(AND(AB57&gt;=0,AB57&lt;=AA57),IFERROR(INDEX('Scales'!$N$6:$N$125,MATCH(O57&amp;"|"&amp;SUMPRODUCT(MAX(('Scales'!$K$6:$K$125=O57)*('Scales'!$M$6:$M$125&lt;=AB57)*'Scales'!$M$6:$M$125)),'Scales'!$O$6:$O$125,0)),""),"")),IFERROR(INDEX('Scales'!$N$6:$N$125,MATCH("1|"&amp;M57,'Scales'!$O$6:$O$125,0)),""))))</f>
        <v/>
      </c>
      <c r="K57" s="27">
        <f>IF(OR(F57="",Q57),"",IF(AND(P57="4.0 points",ISNUMBER(AB57)),IF(AND(AB57&gt;=0,AB57&lt;=AA57),MIN(4,AB57),""),IF(J57="","",IFERROR(INDEX('Scales'!$B$6:$C$18,MATCH(J57,'Scales'!$A$6:$A$18,0),'Scales'!$B$3),""))))</f>
        <v/>
      </c>
      <c r="L57" s="19">
        <f>IF(AND(A57="",C57="",F57=""),"",IF(F57="","Add a grade",IF(Q57,"Not counted (P, W, I grade)",IF(O57=0,"Unknown scale: pick one in column G",IF(NOT(ISNUMBER(K57)),"Check grade: not valid on this scale",IF(S57="","Check credits: use a number",IF(U57=1,"Counted","Not counted (settings)")))))))</f>
        <v/>
      </c>
      <c r="M57" s="23">
        <f>IF(F57="","",SUBSTITUTE(SUBSTITUTE(SUBSTITUTE(SUBSTITUTE(UPPER(TRIM(F57)),"%",""),"PLUS","+"),"MINUS","-")," ",""))</f>
        <v/>
      </c>
      <c r="N57" s="23">
        <f>IF(M57="","",IFERROR(VALUE(M57),""))</f>
        <v/>
      </c>
      <c r="O57" s="23">
        <f>IF(F57="","",IF(G57="",'Scales'!$F$3,IFERROR(INDEX('Scales'!$E$6:$E$15,MATCH(G57,'Scales'!$F$6:$F$15,0)),0)))</f>
        <v/>
      </c>
      <c r="P57" s="23">
        <f>IF(F57="","",IFERROR(INDEX('Scales'!$G$6:$G$15,MATCH(O57,'Scales'!$E$6:$E$15,0)),""))</f>
        <v/>
      </c>
      <c r="Q57" s="23">
        <f>IF(M57="",FALSE,COUNTIF('Scales'!$Q$6:$Q$35,M57)&gt;0)</f>
        <v/>
      </c>
      <c r="R57" s="23">
        <f>IF(A57="","",IF(ISNUMBER(A57),A57,IFERROR(VALUE(A57),IF(ISNUMBER(SEARCH("12",A57)),12,IF(ISNUMBER(SEARCH("11",A57)),11,IF(ISNUMBER(SEARCH("10",A57)),10,IF(ISNUMBER(SEARCH("9",A57)),9,IF(ISNUMBER(SEARCH("고1",A57)),10,IF(ISNUMBER(SEARCH("고2",A57)),11,IF(ISNUMBER(SEARCH("고3",A57)),12,IF(ISNUMBER(SEARCH("중3",A57)),9,IF(ISNUMBER(SEARCH("FRESH",A57)),9,IF(ISNUMBER(SEARCH("SOPH",A57)),10,IF(ISNUMBER(SEARCH("JUN",A57)),11,IF(ISNUMBER(SEARCH("SEN",A57)),12,"")))))))))))))))</f>
        <v/>
      </c>
      <c r="S57" s="23">
        <f>IF(E57="",1,IF(ISNUMBER(E57),IF(E57&gt;=0,E57,""),""))</f>
        <v/>
      </c>
      <c r="T57" s="23">
        <f>IFERROR(INDEX('Scales'!$T$6:$T$17,MATCH(I57,'Scales'!$S$6:$S$17,0))="Yes",FALSE)</f>
        <v/>
      </c>
      <c r="U57" s="23">
        <f>IF(AND(ISNUMBER(K57),ISNUMBER(S57),H57&lt;&gt;"No",OR(R57="",AND(R57&gt;='Start Here'!$C$7,R57&lt;='Start Here'!$C$8)),OR('Start Here'!$C$9="All graded courses",T57)),1,0)</f>
        <v/>
      </c>
      <c r="V57" s="23">
        <f>IF(U57=1,K57*S57,0)</f>
        <v/>
      </c>
      <c r="W57" s="23">
        <f>IF(U57=1,S57,0)</f>
        <v/>
      </c>
      <c r="X57" s="23">
        <f>IF(F57="",0,1)</f>
        <v/>
      </c>
      <c r="Y57" s="23">
        <f>IF(OR(F57="",Q57),0,IF(AND(ISNUMBER(K57),S57&lt;&gt;""),0,1))</f>
        <v/>
      </c>
      <c r="Z57" s="23">
        <f>IF(C57="",0,SUMPRODUCT(MAX(('Scales'!$V$6:$V$125&lt;&gt;"")*ISNUMBER(SEARCH('Scales'!$V$6:$V$125," "&amp;C57&amp;" "))*(ROW('Scales'!$V$6:$V$125)-5))))</f>
        <v/>
      </c>
      <c r="AA57" s="23">
        <f>IF(F57="","",IFERROR(IF(INDEX('Scales'!$H$6:$H$15,MATCH(O57,'Scales'!$E$6:$E$15,0))="",9E+99,INDEX('Scales'!$H$6:$H$15,MATCH(O57,'Scales'!$E$6:$E$15,0))),9E+99))</f>
        <v/>
      </c>
      <c r="AB57" s="23">
        <f>IF(N57="","",IF(AND(ISNUMBER(F57),N57&gt;0,N57&lt;=1,AA57=100),N57*100,N57))</f>
        <v/>
      </c>
    </row>
    <row r="58">
      <c r="A58" s="24" t="n"/>
      <c r="B58" s="18" t="n"/>
      <c r="C58" s="18" t="n"/>
      <c r="D58" s="18" t="n"/>
      <c r="E58" s="25" t="n"/>
      <c r="F58" s="24" t="n"/>
      <c r="G58" s="18" t="n"/>
      <c r="H58" s="24" t="n"/>
      <c r="I58" s="19">
        <f>IF(AND(C58="",D58=""),"",IF(D58&lt;&gt;"",D58,IF(Z58=0,"Other",INDEX('Scales'!$W$6:$W$125,Z58))))</f>
        <v/>
      </c>
      <c r="J58" s="26">
        <f>IF(OR(F58="",Q58,O58=0),"",IF(P58="Exact match",IFERROR(INDEX('Scales'!$N$6:$N$125,MATCH(O58&amp;"|"&amp;M58,'Scales'!$O$6:$O$125,0)),""),IF(ISNUMBER(AB58),IF(P58="4.0 points","",IF(AND(AB58&gt;=0,AB58&lt;=AA58),IFERROR(INDEX('Scales'!$N$6:$N$125,MATCH(O58&amp;"|"&amp;SUMPRODUCT(MAX(('Scales'!$K$6:$K$125=O58)*('Scales'!$M$6:$M$125&lt;=AB58)*'Scales'!$M$6:$M$125)),'Scales'!$O$6:$O$125,0)),""),"")),IFERROR(INDEX('Scales'!$N$6:$N$125,MATCH("1|"&amp;M58,'Scales'!$O$6:$O$125,0)),""))))</f>
        <v/>
      </c>
      <c r="K58" s="27">
        <f>IF(OR(F58="",Q58),"",IF(AND(P58="4.0 points",ISNUMBER(AB58)),IF(AND(AB58&gt;=0,AB58&lt;=AA58),MIN(4,AB58),""),IF(J58="","",IFERROR(INDEX('Scales'!$B$6:$C$18,MATCH(J58,'Scales'!$A$6:$A$18,0),'Scales'!$B$3),""))))</f>
        <v/>
      </c>
      <c r="L58" s="19">
        <f>IF(AND(A58="",C58="",F58=""),"",IF(F58="","Add a grade",IF(Q58,"Not counted (P, W, I grade)",IF(O58=0,"Unknown scale: pick one in column G",IF(NOT(ISNUMBER(K58)),"Check grade: not valid on this scale",IF(S58="","Check credits: use a number",IF(U58=1,"Counted","Not counted (settings)")))))))</f>
        <v/>
      </c>
      <c r="M58" s="23">
        <f>IF(F58="","",SUBSTITUTE(SUBSTITUTE(SUBSTITUTE(SUBSTITUTE(UPPER(TRIM(F58)),"%",""),"PLUS","+"),"MINUS","-")," ",""))</f>
        <v/>
      </c>
      <c r="N58" s="23">
        <f>IF(M58="","",IFERROR(VALUE(M58),""))</f>
        <v/>
      </c>
      <c r="O58" s="23">
        <f>IF(F58="","",IF(G58="",'Scales'!$F$3,IFERROR(INDEX('Scales'!$E$6:$E$15,MATCH(G58,'Scales'!$F$6:$F$15,0)),0)))</f>
        <v/>
      </c>
      <c r="P58" s="23">
        <f>IF(F58="","",IFERROR(INDEX('Scales'!$G$6:$G$15,MATCH(O58,'Scales'!$E$6:$E$15,0)),""))</f>
        <v/>
      </c>
      <c r="Q58" s="23">
        <f>IF(M58="",FALSE,COUNTIF('Scales'!$Q$6:$Q$35,M58)&gt;0)</f>
        <v/>
      </c>
      <c r="R58" s="23">
        <f>IF(A58="","",IF(ISNUMBER(A58),A58,IFERROR(VALUE(A58),IF(ISNUMBER(SEARCH("12",A58)),12,IF(ISNUMBER(SEARCH("11",A58)),11,IF(ISNUMBER(SEARCH("10",A58)),10,IF(ISNUMBER(SEARCH("9",A58)),9,IF(ISNUMBER(SEARCH("고1",A58)),10,IF(ISNUMBER(SEARCH("고2",A58)),11,IF(ISNUMBER(SEARCH("고3",A58)),12,IF(ISNUMBER(SEARCH("중3",A58)),9,IF(ISNUMBER(SEARCH("FRESH",A58)),9,IF(ISNUMBER(SEARCH("SOPH",A58)),10,IF(ISNUMBER(SEARCH("JUN",A58)),11,IF(ISNUMBER(SEARCH("SEN",A58)),12,"")))))))))))))))</f>
        <v/>
      </c>
      <c r="S58" s="23">
        <f>IF(E58="",1,IF(ISNUMBER(E58),IF(E58&gt;=0,E58,""),""))</f>
        <v/>
      </c>
      <c r="T58" s="23">
        <f>IFERROR(INDEX('Scales'!$T$6:$T$17,MATCH(I58,'Scales'!$S$6:$S$17,0))="Yes",FALSE)</f>
        <v/>
      </c>
      <c r="U58" s="23">
        <f>IF(AND(ISNUMBER(K58),ISNUMBER(S58),H58&lt;&gt;"No",OR(R58="",AND(R58&gt;='Start Here'!$C$7,R58&lt;='Start Here'!$C$8)),OR('Start Here'!$C$9="All graded courses",T58)),1,0)</f>
        <v/>
      </c>
      <c r="V58" s="23">
        <f>IF(U58=1,K58*S58,0)</f>
        <v/>
      </c>
      <c r="W58" s="23">
        <f>IF(U58=1,S58,0)</f>
        <v/>
      </c>
      <c r="X58" s="23">
        <f>IF(F58="",0,1)</f>
        <v/>
      </c>
      <c r="Y58" s="23">
        <f>IF(OR(F58="",Q58),0,IF(AND(ISNUMBER(K58),S58&lt;&gt;""),0,1))</f>
        <v/>
      </c>
      <c r="Z58" s="23">
        <f>IF(C58="",0,SUMPRODUCT(MAX(('Scales'!$V$6:$V$125&lt;&gt;"")*ISNUMBER(SEARCH('Scales'!$V$6:$V$125," "&amp;C58&amp;" "))*(ROW('Scales'!$V$6:$V$125)-5))))</f>
        <v/>
      </c>
      <c r="AA58" s="23">
        <f>IF(F58="","",IFERROR(IF(INDEX('Scales'!$H$6:$H$15,MATCH(O58,'Scales'!$E$6:$E$15,0))="",9E+99,INDEX('Scales'!$H$6:$H$15,MATCH(O58,'Scales'!$E$6:$E$15,0))),9E+99))</f>
        <v/>
      </c>
      <c r="AB58" s="23">
        <f>IF(N58="","",IF(AND(ISNUMBER(F58),N58&gt;0,N58&lt;=1,AA58=100),N58*100,N58))</f>
        <v/>
      </c>
    </row>
    <row r="59">
      <c r="A59" s="24" t="n"/>
      <c r="B59" s="18" t="n"/>
      <c r="C59" s="18" t="n"/>
      <c r="D59" s="18" t="n"/>
      <c r="E59" s="25" t="n"/>
      <c r="F59" s="24" t="n"/>
      <c r="G59" s="18" t="n"/>
      <c r="H59" s="24" t="n"/>
      <c r="I59" s="19">
        <f>IF(AND(C59="",D59=""),"",IF(D59&lt;&gt;"",D59,IF(Z59=0,"Other",INDEX('Scales'!$W$6:$W$125,Z59))))</f>
        <v/>
      </c>
      <c r="J59" s="26">
        <f>IF(OR(F59="",Q59,O59=0),"",IF(P59="Exact match",IFERROR(INDEX('Scales'!$N$6:$N$125,MATCH(O59&amp;"|"&amp;M59,'Scales'!$O$6:$O$125,0)),""),IF(ISNUMBER(AB59),IF(P59="4.0 points","",IF(AND(AB59&gt;=0,AB59&lt;=AA59),IFERROR(INDEX('Scales'!$N$6:$N$125,MATCH(O59&amp;"|"&amp;SUMPRODUCT(MAX(('Scales'!$K$6:$K$125=O59)*('Scales'!$M$6:$M$125&lt;=AB59)*'Scales'!$M$6:$M$125)),'Scales'!$O$6:$O$125,0)),""),"")),IFERROR(INDEX('Scales'!$N$6:$N$125,MATCH("1|"&amp;M59,'Scales'!$O$6:$O$125,0)),""))))</f>
        <v/>
      </c>
      <c r="K59" s="27">
        <f>IF(OR(F59="",Q59),"",IF(AND(P59="4.0 points",ISNUMBER(AB59)),IF(AND(AB59&gt;=0,AB59&lt;=AA59),MIN(4,AB59),""),IF(J59="","",IFERROR(INDEX('Scales'!$B$6:$C$18,MATCH(J59,'Scales'!$A$6:$A$18,0),'Scales'!$B$3),""))))</f>
        <v/>
      </c>
      <c r="L59" s="19">
        <f>IF(AND(A59="",C59="",F59=""),"",IF(F59="","Add a grade",IF(Q59,"Not counted (P, W, I grade)",IF(O59=0,"Unknown scale: pick one in column G",IF(NOT(ISNUMBER(K59)),"Check grade: not valid on this scale",IF(S59="","Check credits: use a number",IF(U59=1,"Counted","Not counted (settings)")))))))</f>
        <v/>
      </c>
      <c r="M59" s="23">
        <f>IF(F59="","",SUBSTITUTE(SUBSTITUTE(SUBSTITUTE(SUBSTITUTE(UPPER(TRIM(F59)),"%",""),"PLUS","+"),"MINUS","-")," ",""))</f>
        <v/>
      </c>
      <c r="N59" s="23">
        <f>IF(M59="","",IFERROR(VALUE(M59),""))</f>
        <v/>
      </c>
      <c r="O59" s="23">
        <f>IF(F59="","",IF(G59="",'Scales'!$F$3,IFERROR(INDEX('Scales'!$E$6:$E$15,MATCH(G59,'Scales'!$F$6:$F$15,0)),0)))</f>
        <v/>
      </c>
      <c r="P59" s="23">
        <f>IF(F59="","",IFERROR(INDEX('Scales'!$G$6:$G$15,MATCH(O59,'Scales'!$E$6:$E$15,0)),""))</f>
        <v/>
      </c>
      <c r="Q59" s="23">
        <f>IF(M59="",FALSE,COUNTIF('Scales'!$Q$6:$Q$35,M59)&gt;0)</f>
        <v/>
      </c>
      <c r="R59" s="23">
        <f>IF(A59="","",IF(ISNUMBER(A59),A59,IFERROR(VALUE(A59),IF(ISNUMBER(SEARCH("12",A59)),12,IF(ISNUMBER(SEARCH("11",A59)),11,IF(ISNUMBER(SEARCH("10",A59)),10,IF(ISNUMBER(SEARCH("9",A59)),9,IF(ISNUMBER(SEARCH("고1",A59)),10,IF(ISNUMBER(SEARCH("고2",A59)),11,IF(ISNUMBER(SEARCH("고3",A59)),12,IF(ISNUMBER(SEARCH("중3",A59)),9,IF(ISNUMBER(SEARCH("FRESH",A59)),9,IF(ISNUMBER(SEARCH("SOPH",A59)),10,IF(ISNUMBER(SEARCH("JUN",A59)),11,IF(ISNUMBER(SEARCH("SEN",A59)),12,"")))))))))))))))</f>
        <v/>
      </c>
      <c r="S59" s="23">
        <f>IF(E59="",1,IF(ISNUMBER(E59),IF(E59&gt;=0,E59,""),""))</f>
        <v/>
      </c>
      <c r="T59" s="23">
        <f>IFERROR(INDEX('Scales'!$T$6:$T$17,MATCH(I59,'Scales'!$S$6:$S$17,0))="Yes",FALSE)</f>
        <v/>
      </c>
      <c r="U59" s="23">
        <f>IF(AND(ISNUMBER(K59),ISNUMBER(S59),H59&lt;&gt;"No",OR(R59="",AND(R59&gt;='Start Here'!$C$7,R59&lt;='Start Here'!$C$8)),OR('Start Here'!$C$9="All graded courses",T59)),1,0)</f>
        <v/>
      </c>
      <c r="V59" s="23">
        <f>IF(U59=1,K59*S59,0)</f>
        <v/>
      </c>
      <c r="W59" s="23">
        <f>IF(U59=1,S59,0)</f>
        <v/>
      </c>
      <c r="X59" s="23">
        <f>IF(F59="",0,1)</f>
        <v/>
      </c>
      <c r="Y59" s="23">
        <f>IF(OR(F59="",Q59),0,IF(AND(ISNUMBER(K59),S59&lt;&gt;""),0,1))</f>
        <v/>
      </c>
      <c r="Z59" s="23">
        <f>IF(C59="",0,SUMPRODUCT(MAX(('Scales'!$V$6:$V$125&lt;&gt;"")*ISNUMBER(SEARCH('Scales'!$V$6:$V$125," "&amp;C59&amp;" "))*(ROW('Scales'!$V$6:$V$125)-5))))</f>
        <v/>
      </c>
      <c r="AA59" s="23">
        <f>IF(F59="","",IFERROR(IF(INDEX('Scales'!$H$6:$H$15,MATCH(O59,'Scales'!$E$6:$E$15,0))="",9E+99,INDEX('Scales'!$H$6:$H$15,MATCH(O59,'Scales'!$E$6:$E$15,0))),9E+99))</f>
        <v/>
      </c>
      <c r="AB59" s="23">
        <f>IF(N59="","",IF(AND(ISNUMBER(F59),N59&gt;0,N59&lt;=1,AA59=100),N59*100,N59))</f>
        <v/>
      </c>
    </row>
    <row r="60">
      <c r="A60" s="24" t="n"/>
      <c r="B60" s="18" t="n"/>
      <c r="C60" s="18" t="n"/>
      <c r="D60" s="18" t="n"/>
      <c r="E60" s="25" t="n"/>
      <c r="F60" s="24" t="n"/>
      <c r="G60" s="18" t="n"/>
      <c r="H60" s="24" t="n"/>
      <c r="I60" s="19">
        <f>IF(AND(C60="",D60=""),"",IF(D60&lt;&gt;"",D60,IF(Z60=0,"Other",INDEX('Scales'!$W$6:$W$125,Z60))))</f>
        <v/>
      </c>
      <c r="J60" s="26">
        <f>IF(OR(F60="",Q60,O60=0),"",IF(P60="Exact match",IFERROR(INDEX('Scales'!$N$6:$N$125,MATCH(O60&amp;"|"&amp;M60,'Scales'!$O$6:$O$125,0)),""),IF(ISNUMBER(AB60),IF(P60="4.0 points","",IF(AND(AB60&gt;=0,AB60&lt;=AA60),IFERROR(INDEX('Scales'!$N$6:$N$125,MATCH(O60&amp;"|"&amp;SUMPRODUCT(MAX(('Scales'!$K$6:$K$125=O60)*('Scales'!$M$6:$M$125&lt;=AB60)*'Scales'!$M$6:$M$125)),'Scales'!$O$6:$O$125,0)),""),"")),IFERROR(INDEX('Scales'!$N$6:$N$125,MATCH("1|"&amp;M60,'Scales'!$O$6:$O$125,0)),""))))</f>
        <v/>
      </c>
      <c r="K60" s="27">
        <f>IF(OR(F60="",Q60),"",IF(AND(P60="4.0 points",ISNUMBER(AB60)),IF(AND(AB60&gt;=0,AB60&lt;=AA60),MIN(4,AB60),""),IF(J60="","",IFERROR(INDEX('Scales'!$B$6:$C$18,MATCH(J60,'Scales'!$A$6:$A$18,0),'Scales'!$B$3),""))))</f>
        <v/>
      </c>
      <c r="L60" s="19">
        <f>IF(AND(A60="",C60="",F60=""),"",IF(F60="","Add a grade",IF(Q60,"Not counted (P, W, I grade)",IF(O60=0,"Unknown scale: pick one in column G",IF(NOT(ISNUMBER(K60)),"Check grade: not valid on this scale",IF(S60="","Check credits: use a number",IF(U60=1,"Counted","Not counted (settings)")))))))</f>
        <v/>
      </c>
      <c r="M60" s="23">
        <f>IF(F60="","",SUBSTITUTE(SUBSTITUTE(SUBSTITUTE(SUBSTITUTE(UPPER(TRIM(F60)),"%",""),"PLUS","+"),"MINUS","-")," ",""))</f>
        <v/>
      </c>
      <c r="N60" s="23">
        <f>IF(M60="","",IFERROR(VALUE(M60),""))</f>
        <v/>
      </c>
      <c r="O60" s="23">
        <f>IF(F60="","",IF(G60="",'Scales'!$F$3,IFERROR(INDEX('Scales'!$E$6:$E$15,MATCH(G60,'Scales'!$F$6:$F$15,0)),0)))</f>
        <v/>
      </c>
      <c r="P60" s="23">
        <f>IF(F60="","",IFERROR(INDEX('Scales'!$G$6:$G$15,MATCH(O60,'Scales'!$E$6:$E$15,0)),""))</f>
        <v/>
      </c>
      <c r="Q60" s="23">
        <f>IF(M60="",FALSE,COUNTIF('Scales'!$Q$6:$Q$35,M60)&gt;0)</f>
        <v/>
      </c>
      <c r="R60" s="23">
        <f>IF(A60="","",IF(ISNUMBER(A60),A60,IFERROR(VALUE(A60),IF(ISNUMBER(SEARCH("12",A60)),12,IF(ISNUMBER(SEARCH("11",A60)),11,IF(ISNUMBER(SEARCH("10",A60)),10,IF(ISNUMBER(SEARCH("9",A60)),9,IF(ISNUMBER(SEARCH("고1",A60)),10,IF(ISNUMBER(SEARCH("고2",A60)),11,IF(ISNUMBER(SEARCH("고3",A60)),12,IF(ISNUMBER(SEARCH("중3",A60)),9,IF(ISNUMBER(SEARCH("FRESH",A60)),9,IF(ISNUMBER(SEARCH("SOPH",A60)),10,IF(ISNUMBER(SEARCH("JUN",A60)),11,IF(ISNUMBER(SEARCH("SEN",A60)),12,"")))))))))))))))</f>
        <v/>
      </c>
      <c r="S60" s="23">
        <f>IF(E60="",1,IF(ISNUMBER(E60),IF(E60&gt;=0,E60,""),""))</f>
        <v/>
      </c>
      <c r="T60" s="23">
        <f>IFERROR(INDEX('Scales'!$T$6:$T$17,MATCH(I60,'Scales'!$S$6:$S$17,0))="Yes",FALSE)</f>
        <v/>
      </c>
      <c r="U60" s="23">
        <f>IF(AND(ISNUMBER(K60),ISNUMBER(S60),H60&lt;&gt;"No",OR(R60="",AND(R60&gt;='Start Here'!$C$7,R60&lt;='Start Here'!$C$8)),OR('Start Here'!$C$9="All graded courses",T60)),1,0)</f>
        <v/>
      </c>
      <c r="V60" s="23">
        <f>IF(U60=1,K60*S60,0)</f>
        <v/>
      </c>
      <c r="W60" s="23">
        <f>IF(U60=1,S60,0)</f>
        <v/>
      </c>
      <c r="X60" s="23">
        <f>IF(F60="",0,1)</f>
        <v/>
      </c>
      <c r="Y60" s="23">
        <f>IF(OR(F60="",Q60),0,IF(AND(ISNUMBER(K60),S60&lt;&gt;""),0,1))</f>
        <v/>
      </c>
      <c r="Z60" s="23">
        <f>IF(C60="",0,SUMPRODUCT(MAX(('Scales'!$V$6:$V$125&lt;&gt;"")*ISNUMBER(SEARCH('Scales'!$V$6:$V$125," "&amp;C60&amp;" "))*(ROW('Scales'!$V$6:$V$125)-5))))</f>
        <v/>
      </c>
      <c r="AA60" s="23">
        <f>IF(F60="","",IFERROR(IF(INDEX('Scales'!$H$6:$H$15,MATCH(O60,'Scales'!$E$6:$E$15,0))="",9E+99,INDEX('Scales'!$H$6:$H$15,MATCH(O60,'Scales'!$E$6:$E$15,0))),9E+99))</f>
        <v/>
      </c>
      <c r="AB60" s="23">
        <f>IF(N60="","",IF(AND(ISNUMBER(F60),N60&gt;0,N60&lt;=1,AA60=100),N60*100,N60))</f>
        <v/>
      </c>
    </row>
    <row r="61">
      <c r="A61" s="24" t="n"/>
      <c r="B61" s="18" t="n"/>
      <c r="C61" s="18" t="n"/>
      <c r="D61" s="18" t="n"/>
      <c r="E61" s="25" t="n"/>
      <c r="F61" s="24" t="n"/>
      <c r="G61" s="18" t="n"/>
      <c r="H61" s="24" t="n"/>
      <c r="I61" s="19">
        <f>IF(AND(C61="",D61=""),"",IF(D61&lt;&gt;"",D61,IF(Z61=0,"Other",INDEX('Scales'!$W$6:$W$125,Z61))))</f>
        <v/>
      </c>
      <c r="J61" s="26">
        <f>IF(OR(F61="",Q61,O61=0),"",IF(P61="Exact match",IFERROR(INDEX('Scales'!$N$6:$N$125,MATCH(O61&amp;"|"&amp;M61,'Scales'!$O$6:$O$125,0)),""),IF(ISNUMBER(AB61),IF(P61="4.0 points","",IF(AND(AB61&gt;=0,AB61&lt;=AA61),IFERROR(INDEX('Scales'!$N$6:$N$125,MATCH(O61&amp;"|"&amp;SUMPRODUCT(MAX(('Scales'!$K$6:$K$125=O61)*('Scales'!$M$6:$M$125&lt;=AB61)*'Scales'!$M$6:$M$125)),'Scales'!$O$6:$O$125,0)),""),"")),IFERROR(INDEX('Scales'!$N$6:$N$125,MATCH("1|"&amp;M61,'Scales'!$O$6:$O$125,0)),""))))</f>
        <v/>
      </c>
      <c r="K61" s="27">
        <f>IF(OR(F61="",Q61),"",IF(AND(P61="4.0 points",ISNUMBER(AB61)),IF(AND(AB61&gt;=0,AB61&lt;=AA61),MIN(4,AB61),""),IF(J61="","",IFERROR(INDEX('Scales'!$B$6:$C$18,MATCH(J61,'Scales'!$A$6:$A$18,0),'Scales'!$B$3),""))))</f>
        <v/>
      </c>
      <c r="L61" s="19">
        <f>IF(AND(A61="",C61="",F61=""),"",IF(F61="","Add a grade",IF(Q61,"Not counted (P, W, I grade)",IF(O61=0,"Unknown scale: pick one in column G",IF(NOT(ISNUMBER(K61)),"Check grade: not valid on this scale",IF(S61="","Check credits: use a number",IF(U61=1,"Counted","Not counted (settings)")))))))</f>
        <v/>
      </c>
      <c r="M61" s="23">
        <f>IF(F61="","",SUBSTITUTE(SUBSTITUTE(SUBSTITUTE(SUBSTITUTE(UPPER(TRIM(F61)),"%",""),"PLUS","+"),"MINUS","-")," ",""))</f>
        <v/>
      </c>
      <c r="N61" s="23">
        <f>IF(M61="","",IFERROR(VALUE(M61),""))</f>
        <v/>
      </c>
      <c r="O61" s="23">
        <f>IF(F61="","",IF(G61="",'Scales'!$F$3,IFERROR(INDEX('Scales'!$E$6:$E$15,MATCH(G61,'Scales'!$F$6:$F$15,0)),0)))</f>
        <v/>
      </c>
      <c r="P61" s="23">
        <f>IF(F61="","",IFERROR(INDEX('Scales'!$G$6:$G$15,MATCH(O61,'Scales'!$E$6:$E$15,0)),""))</f>
        <v/>
      </c>
      <c r="Q61" s="23">
        <f>IF(M61="",FALSE,COUNTIF('Scales'!$Q$6:$Q$35,M61)&gt;0)</f>
        <v/>
      </c>
      <c r="R61" s="23">
        <f>IF(A61="","",IF(ISNUMBER(A61),A61,IFERROR(VALUE(A61),IF(ISNUMBER(SEARCH("12",A61)),12,IF(ISNUMBER(SEARCH("11",A61)),11,IF(ISNUMBER(SEARCH("10",A61)),10,IF(ISNUMBER(SEARCH("9",A61)),9,IF(ISNUMBER(SEARCH("고1",A61)),10,IF(ISNUMBER(SEARCH("고2",A61)),11,IF(ISNUMBER(SEARCH("고3",A61)),12,IF(ISNUMBER(SEARCH("중3",A61)),9,IF(ISNUMBER(SEARCH("FRESH",A61)),9,IF(ISNUMBER(SEARCH("SOPH",A61)),10,IF(ISNUMBER(SEARCH("JUN",A61)),11,IF(ISNUMBER(SEARCH("SEN",A61)),12,"")))))))))))))))</f>
        <v/>
      </c>
      <c r="S61" s="23">
        <f>IF(E61="",1,IF(ISNUMBER(E61),IF(E61&gt;=0,E61,""),""))</f>
        <v/>
      </c>
      <c r="T61" s="23">
        <f>IFERROR(INDEX('Scales'!$T$6:$T$17,MATCH(I61,'Scales'!$S$6:$S$17,0))="Yes",FALSE)</f>
        <v/>
      </c>
      <c r="U61" s="23">
        <f>IF(AND(ISNUMBER(K61),ISNUMBER(S61),H61&lt;&gt;"No",OR(R61="",AND(R61&gt;='Start Here'!$C$7,R61&lt;='Start Here'!$C$8)),OR('Start Here'!$C$9="All graded courses",T61)),1,0)</f>
        <v/>
      </c>
      <c r="V61" s="23">
        <f>IF(U61=1,K61*S61,0)</f>
        <v/>
      </c>
      <c r="W61" s="23">
        <f>IF(U61=1,S61,0)</f>
        <v/>
      </c>
      <c r="X61" s="23">
        <f>IF(F61="",0,1)</f>
        <v/>
      </c>
      <c r="Y61" s="23">
        <f>IF(OR(F61="",Q61),0,IF(AND(ISNUMBER(K61),S61&lt;&gt;""),0,1))</f>
        <v/>
      </c>
      <c r="Z61" s="23">
        <f>IF(C61="",0,SUMPRODUCT(MAX(('Scales'!$V$6:$V$125&lt;&gt;"")*ISNUMBER(SEARCH('Scales'!$V$6:$V$125," "&amp;C61&amp;" "))*(ROW('Scales'!$V$6:$V$125)-5))))</f>
        <v/>
      </c>
      <c r="AA61" s="23">
        <f>IF(F61="","",IFERROR(IF(INDEX('Scales'!$H$6:$H$15,MATCH(O61,'Scales'!$E$6:$E$15,0))="",9E+99,INDEX('Scales'!$H$6:$H$15,MATCH(O61,'Scales'!$E$6:$E$15,0))),9E+99))</f>
        <v/>
      </c>
      <c r="AB61" s="23">
        <f>IF(N61="","",IF(AND(ISNUMBER(F61),N61&gt;0,N61&lt;=1,AA61=100),N61*100,N61))</f>
        <v/>
      </c>
    </row>
    <row r="62">
      <c r="A62" s="24" t="n"/>
      <c r="B62" s="18" t="n"/>
      <c r="C62" s="18" t="n"/>
      <c r="D62" s="18" t="n"/>
      <c r="E62" s="25" t="n"/>
      <c r="F62" s="24" t="n"/>
      <c r="G62" s="18" t="n"/>
      <c r="H62" s="24" t="n"/>
      <c r="I62" s="19">
        <f>IF(AND(C62="",D62=""),"",IF(D62&lt;&gt;"",D62,IF(Z62=0,"Other",INDEX('Scales'!$W$6:$W$125,Z62))))</f>
        <v/>
      </c>
      <c r="J62" s="26">
        <f>IF(OR(F62="",Q62,O62=0),"",IF(P62="Exact match",IFERROR(INDEX('Scales'!$N$6:$N$125,MATCH(O62&amp;"|"&amp;M62,'Scales'!$O$6:$O$125,0)),""),IF(ISNUMBER(AB62),IF(P62="4.0 points","",IF(AND(AB62&gt;=0,AB62&lt;=AA62),IFERROR(INDEX('Scales'!$N$6:$N$125,MATCH(O62&amp;"|"&amp;SUMPRODUCT(MAX(('Scales'!$K$6:$K$125=O62)*('Scales'!$M$6:$M$125&lt;=AB62)*'Scales'!$M$6:$M$125)),'Scales'!$O$6:$O$125,0)),""),"")),IFERROR(INDEX('Scales'!$N$6:$N$125,MATCH("1|"&amp;M62,'Scales'!$O$6:$O$125,0)),""))))</f>
        <v/>
      </c>
      <c r="K62" s="27">
        <f>IF(OR(F62="",Q62),"",IF(AND(P62="4.0 points",ISNUMBER(AB62)),IF(AND(AB62&gt;=0,AB62&lt;=AA62),MIN(4,AB62),""),IF(J62="","",IFERROR(INDEX('Scales'!$B$6:$C$18,MATCH(J62,'Scales'!$A$6:$A$18,0),'Scales'!$B$3),""))))</f>
        <v/>
      </c>
      <c r="L62" s="19">
        <f>IF(AND(A62="",C62="",F62=""),"",IF(F62="","Add a grade",IF(Q62,"Not counted (P, W, I grade)",IF(O62=0,"Unknown scale: pick one in column G",IF(NOT(ISNUMBER(K62)),"Check grade: not valid on this scale",IF(S62="","Check credits: use a number",IF(U62=1,"Counted","Not counted (settings)")))))))</f>
        <v/>
      </c>
      <c r="M62" s="23">
        <f>IF(F62="","",SUBSTITUTE(SUBSTITUTE(SUBSTITUTE(SUBSTITUTE(UPPER(TRIM(F62)),"%",""),"PLUS","+"),"MINUS","-")," ",""))</f>
        <v/>
      </c>
      <c r="N62" s="23">
        <f>IF(M62="","",IFERROR(VALUE(M62),""))</f>
        <v/>
      </c>
      <c r="O62" s="23">
        <f>IF(F62="","",IF(G62="",'Scales'!$F$3,IFERROR(INDEX('Scales'!$E$6:$E$15,MATCH(G62,'Scales'!$F$6:$F$15,0)),0)))</f>
        <v/>
      </c>
      <c r="P62" s="23">
        <f>IF(F62="","",IFERROR(INDEX('Scales'!$G$6:$G$15,MATCH(O62,'Scales'!$E$6:$E$15,0)),""))</f>
        <v/>
      </c>
      <c r="Q62" s="23">
        <f>IF(M62="",FALSE,COUNTIF('Scales'!$Q$6:$Q$35,M62)&gt;0)</f>
        <v/>
      </c>
      <c r="R62" s="23">
        <f>IF(A62="","",IF(ISNUMBER(A62),A62,IFERROR(VALUE(A62),IF(ISNUMBER(SEARCH("12",A62)),12,IF(ISNUMBER(SEARCH("11",A62)),11,IF(ISNUMBER(SEARCH("10",A62)),10,IF(ISNUMBER(SEARCH("9",A62)),9,IF(ISNUMBER(SEARCH("고1",A62)),10,IF(ISNUMBER(SEARCH("고2",A62)),11,IF(ISNUMBER(SEARCH("고3",A62)),12,IF(ISNUMBER(SEARCH("중3",A62)),9,IF(ISNUMBER(SEARCH("FRESH",A62)),9,IF(ISNUMBER(SEARCH("SOPH",A62)),10,IF(ISNUMBER(SEARCH("JUN",A62)),11,IF(ISNUMBER(SEARCH("SEN",A62)),12,"")))))))))))))))</f>
        <v/>
      </c>
      <c r="S62" s="23">
        <f>IF(E62="",1,IF(ISNUMBER(E62),IF(E62&gt;=0,E62,""),""))</f>
        <v/>
      </c>
      <c r="T62" s="23">
        <f>IFERROR(INDEX('Scales'!$T$6:$T$17,MATCH(I62,'Scales'!$S$6:$S$17,0))="Yes",FALSE)</f>
        <v/>
      </c>
      <c r="U62" s="23">
        <f>IF(AND(ISNUMBER(K62),ISNUMBER(S62),H62&lt;&gt;"No",OR(R62="",AND(R62&gt;='Start Here'!$C$7,R62&lt;='Start Here'!$C$8)),OR('Start Here'!$C$9="All graded courses",T62)),1,0)</f>
        <v/>
      </c>
      <c r="V62" s="23">
        <f>IF(U62=1,K62*S62,0)</f>
        <v/>
      </c>
      <c r="W62" s="23">
        <f>IF(U62=1,S62,0)</f>
        <v/>
      </c>
      <c r="X62" s="23">
        <f>IF(F62="",0,1)</f>
        <v/>
      </c>
      <c r="Y62" s="23">
        <f>IF(OR(F62="",Q62),0,IF(AND(ISNUMBER(K62),S62&lt;&gt;""),0,1))</f>
        <v/>
      </c>
      <c r="Z62" s="23">
        <f>IF(C62="",0,SUMPRODUCT(MAX(('Scales'!$V$6:$V$125&lt;&gt;"")*ISNUMBER(SEARCH('Scales'!$V$6:$V$125," "&amp;C62&amp;" "))*(ROW('Scales'!$V$6:$V$125)-5))))</f>
        <v/>
      </c>
      <c r="AA62" s="23">
        <f>IF(F62="","",IFERROR(IF(INDEX('Scales'!$H$6:$H$15,MATCH(O62,'Scales'!$E$6:$E$15,0))="",9E+99,INDEX('Scales'!$H$6:$H$15,MATCH(O62,'Scales'!$E$6:$E$15,0))),9E+99))</f>
        <v/>
      </c>
      <c r="AB62" s="23">
        <f>IF(N62="","",IF(AND(ISNUMBER(F62),N62&gt;0,N62&lt;=1,AA62=100),N62*100,N62))</f>
        <v/>
      </c>
    </row>
    <row r="63">
      <c r="A63" s="24" t="n"/>
      <c r="B63" s="18" t="n"/>
      <c r="C63" s="18" t="n"/>
      <c r="D63" s="18" t="n"/>
      <c r="E63" s="25" t="n"/>
      <c r="F63" s="24" t="n"/>
      <c r="G63" s="18" t="n"/>
      <c r="H63" s="24" t="n"/>
      <c r="I63" s="19">
        <f>IF(AND(C63="",D63=""),"",IF(D63&lt;&gt;"",D63,IF(Z63=0,"Other",INDEX('Scales'!$W$6:$W$125,Z63))))</f>
        <v/>
      </c>
      <c r="J63" s="26">
        <f>IF(OR(F63="",Q63,O63=0),"",IF(P63="Exact match",IFERROR(INDEX('Scales'!$N$6:$N$125,MATCH(O63&amp;"|"&amp;M63,'Scales'!$O$6:$O$125,0)),""),IF(ISNUMBER(AB63),IF(P63="4.0 points","",IF(AND(AB63&gt;=0,AB63&lt;=AA63),IFERROR(INDEX('Scales'!$N$6:$N$125,MATCH(O63&amp;"|"&amp;SUMPRODUCT(MAX(('Scales'!$K$6:$K$125=O63)*('Scales'!$M$6:$M$125&lt;=AB63)*'Scales'!$M$6:$M$125)),'Scales'!$O$6:$O$125,0)),""),"")),IFERROR(INDEX('Scales'!$N$6:$N$125,MATCH("1|"&amp;M63,'Scales'!$O$6:$O$125,0)),""))))</f>
        <v/>
      </c>
      <c r="K63" s="27">
        <f>IF(OR(F63="",Q63),"",IF(AND(P63="4.0 points",ISNUMBER(AB63)),IF(AND(AB63&gt;=0,AB63&lt;=AA63),MIN(4,AB63),""),IF(J63="","",IFERROR(INDEX('Scales'!$B$6:$C$18,MATCH(J63,'Scales'!$A$6:$A$18,0),'Scales'!$B$3),""))))</f>
        <v/>
      </c>
      <c r="L63" s="19">
        <f>IF(AND(A63="",C63="",F63=""),"",IF(F63="","Add a grade",IF(Q63,"Not counted (P, W, I grade)",IF(O63=0,"Unknown scale: pick one in column G",IF(NOT(ISNUMBER(K63)),"Check grade: not valid on this scale",IF(S63="","Check credits: use a number",IF(U63=1,"Counted","Not counted (settings)")))))))</f>
        <v/>
      </c>
      <c r="M63" s="23">
        <f>IF(F63="","",SUBSTITUTE(SUBSTITUTE(SUBSTITUTE(SUBSTITUTE(UPPER(TRIM(F63)),"%",""),"PLUS","+"),"MINUS","-")," ",""))</f>
        <v/>
      </c>
      <c r="N63" s="23">
        <f>IF(M63="","",IFERROR(VALUE(M63),""))</f>
        <v/>
      </c>
      <c r="O63" s="23">
        <f>IF(F63="","",IF(G63="",'Scales'!$F$3,IFERROR(INDEX('Scales'!$E$6:$E$15,MATCH(G63,'Scales'!$F$6:$F$15,0)),0)))</f>
        <v/>
      </c>
      <c r="P63" s="23">
        <f>IF(F63="","",IFERROR(INDEX('Scales'!$G$6:$G$15,MATCH(O63,'Scales'!$E$6:$E$15,0)),""))</f>
        <v/>
      </c>
      <c r="Q63" s="23">
        <f>IF(M63="",FALSE,COUNTIF('Scales'!$Q$6:$Q$35,M63)&gt;0)</f>
        <v/>
      </c>
      <c r="R63" s="23">
        <f>IF(A63="","",IF(ISNUMBER(A63),A63,IFERROR(VALUE(A63),IF(ISNUMBER(SEARCH("12",A63)),12,IF(ISNUMBER(SEARCH("11",A63)),11,IF(ISNUMBER(SEARCH("10",A63)),10,IF(ISNUMBER(SEARCH("9",A63)),9,IF(ISNUMBER(SEARCH("고1",A63)),10,IF(ISNUMBER(SEARCH("고2",A63)),11,IF(ISNUMBER(SEARCH("고3",A63)),12,IF(ISNUMBER(SEARCH("중3",A63)),9,IF(ISNUMBER(SEARCH("FRESH",A63)),9,IF(ISNUMBER(SEARCH("SOPH",A63)),10,IF(ISNUMBER(SEARCH("JUN",A63)),11,IF(ISNUMBER(SEARCH("SEN",A63)),12,"")))))))))))))))</f>
        <v/>
      </c>
      <c r="S63" s="23">
        <f>IF(E63="",1,IF(ISNUMBER(E63),IF(E63&gt;=0,E63,""),""))</f>
        <v/>
      </c>
      <c r="T63" s="23">
        <f>IFERROR(INDEX('Scales'!$T$6:$T$17,MATCH(I63,'Scales'!$S$6:$S$17,0))="Yes",FALSE)</f>
        <v/>
      </c>
      <c r="U63" s="23">
        <f>IF(AND(ISNUMBER(K63),ISNUMBER(S63),H63&lt;&gt;"No",OR(R63="",AND(R63&gt;='Start Here'!$C$7,R63&lt;='Start Here'!$C$8)),OR('Start Here'!$C$9="All graded courses",T63)),1,0)</f>
        <v/>
      </c>
      <c r="V63" s="23">
        <f>IF(U63=1,K63*S63,0)</f>
        <v/>
      </c>
      <c r="W63" s="23">
        <f>IF(U63=1,S63,0)</f>
        <v/>
      </c>
      <c r="X63" s="23">
        <f>IF(F63="",0,1)</f>
        <v/>
      </c>
      <c r="Y63" s="23">
        <f>IF(OR(F63="",Q63),0,IF(AND(ISNUMBER(K63),S63&lt;&gt;""),0,1))</f>
        <v/>
      </c>
      <c r="Z63" s="23">
        <f>IF(C63="",0,SUMPRODUCT(MAX(('Scales'!$V$6:$V$125&lt;&gt;"")*ISNUMBER(SEARCH('Scales'!$V$6:$V$125," "&amp;C63&amp;" "))*(ROW('Scales'!$V$6:$V$125)-5))))</f>
        <v/>
      </c>
      <c r="AA63" s="23">
        <f>IF(F63="","",IFERROR(IF(INDEX('Scales'!$H$6:$H$15,MATCH(O63,'Scales'!$E$6:$E$15,0))="",9E+99,INDEX('Scales'!$H$6:$H$15,MATCH(O63,'Scales'!$E$6:$E$15,0))),9E+99))</f>
        <v/>
      </c>
      <c r="AB63" s="23">
        <f>IF(N63="","",IF(AND(ISNUMBER(F63),N63&gt;0,N63&lt;=1,AA63=100),N63*100,N63))</f>
        <v/>
      </c>
    </row>
    <row r="64">
      <c r="A64" s="24" t="n"/>
      <c r="B64" s="18" t="n"/>
      <c r="C64" s="18" t="n"/>
      <c r="D64" s="18" t="n"/>
      <c r="E64" s="25" t="n"/>
      <c r="F64" s="24" t="n"/>
      <c r="G64" s="18" t="n"/>
      <c r="H64" s="24" t="n"/>
      <c r="I64" s="19">
        <f>IF(AND(C64="",D64=""),"",IF(D64&lt;&gt;"",D64,IF(Z64=0,"Other",INDEX('Scales'!$W$6:$W$125,Z64))))</f>
        <v/>
      </c>
      <c r="J64" s="26">
        <f>IF(OR(F64="",Q64,O64=0),"",IF(P64="Exact match",IFERROR(INDEX('Scales'!$N$6:$N$125,MATCH(O64&amp;"|"&amp;M64,'Scales'!$O$6:$O$125,0)),""),IF(ISNUMBER(AB64),IF(P64="4.0 points","",IF(AND(AB64&gt;=0,AB64&lt;=AA64),IFERROR(INDEX('Scales'!$N$6:$N$125,MATCH(O64&amp;"|"&amp;SUMPRODUCT(MAX(('Scales'!$K$6:$K$125=O64)*('Scales'!$M$6:$M$125&lt;=AB64)*'Scales'!$M$6:$M$125)),'Scales'!$O$6:$O$125,0)),""),"")),IFERROR(INDEX('Scales'!$N$6:$N$125,MATCH("1|"&amp;M64,'Scales'!$O$6:$O$125,0)),""))))</f>
        <v/>
      </c>
      <c r="K64" s="27">
        <f>IF(OR(F64="",Q64),"",IF(AND(P64="4.0 points",ISNUMBER(AB64)),IF(AND(AB64&gt;=0,AB64&lt;=AA64),MIN(4,AB64),""),IF(J64="","",IFERROR(INDEX('Scales'!$B$6:$C$18,MATCH(J64,'Scales'!$A$6:$A$18,0),'Scales'!$B$3),""))))</f>
        <v/>
      </c>
      <c r="L64" s="19">
        <f>IF(AND(A64="",C64="",F64=""),"",IF(F64="","Add a grade",IF(Q64,"Not counted (P, W, I grade)",IF(O64=0,"Unknown scale: pick one in column G",IF(NOT(ISNUMBER(K64)),"Check grade: not valid on this scale",IF(S64="","Check credits: use a number",IF(U64=1,"Counted","Not counted (settings)")))))))</f>
        <v/>
      </c>
      <c r="M64" s="23">
        <f>IF(F64="","",SUBSTITUTE(SUBSTITUTE(SUBSTITUTE(SUBSTITUTE(UPPER(TRIM(F64)),"%",""),"PLUS","+"),"MINUS","-")," ",""))</f>
        <v/>
      </c>
      <c r="N64" s="23">
        <f>IF(M64="","",IFERROR(VALUE(M64),""))</f>
        <v/>
      </c>
      <c r="O64" s="23">
        <f>IF(F64="","",IF(G64="",'Scales'!$F$3,IFERROR(INDEX('Scales'!$E$6:$E$15,MATCH(G64,'Scales'!$F$6:$F$15,0)),0)))</f>
        <v/>
      </c>
      <c r="P64" s="23">
        <f>IF(F64="","",IFERROR(INDEX('Scales'!$G$6:$G$15,MATCH(O64,'Scales'!$E$6:$E$15,0)),""))</f>
        <v/>
      </c>
      <c r="Q64" s="23">
        <f>IF(M64="",FALSE,COUNTIF('Scales'!$Q$6:$Q$35,M64)&gt;0)</f>
        <v/>
      </c>
      <c r="R64" s="23">
        <f>IF(A64="","",IF(ISNUMBER(A64),A64,IFERROR(VALUE(A64),IF(ISNUMBER(SEARCH("12",A64)),12,IF(ISNUMBER(SEARCH("11",A64)),11,IF(ISNUMBER(SEARCH("10",A64)),10,IF(ISNUMBER(SEARCH("9",A64)),9,IF(ISNUMBER(SEARCH("고1",A64)),10,IF(ISNUMBER(SEARCH("고2",A64)),11,IF(ISNUMBER(SEARCH("고3",A64)),12,IF(ISNUMBER(SEARCH("중3",A64)),9,IF(ISNUMBER(SEARCH("FRESH",A64)),9,IF(ISNUMBER(SEARCH("SOPH",A64)),10,IF(ISNUMBER(SEARCH("JUN",A64)),11,IF(ISNUMBER(SEARCH("SEN",A64)),12,"")))))))))))))))</f>
        <v/>
      </c>
      <c r="S64" s="23">
        <f>IF(E64="",1,IF(ISNUMBER(E64),IF(E64&gt;=0,E64,""),""))</f>
        <v/>
      </c>
      <c r="T64" s="23">
        <f>IFERROR(INDEX('Scales'!$T$6:$T$17,MATCH(I64,'Scales'!$S$6:$S$17,0))="Yes",FALSE)</f>
        <v/>
      </c>
      <c r="U64" s="23">
        <f>IF(AND(ISNUMBER(K64),ISNUMBER(S64),H64&lt;&gt;"No",OR(R64="",AND(R64&gt;='Start Here'!$C$7,R64&lt;='Start Here'!$C$8)),OR('Start Here'!$C$9="All graded courses",T64)),1,0)</f>
        <v/>
      </c>
      <c r="V64" s="23">
        <f>IF(U64=1,K64*S64,0)</f>
        <v/>
      </c>
      <c r="W64" s="23">
        <f>IF(U64=1,S64,0)</f>
        <v/>
      </c>
      <c r="X64" s="23">
        <f>IF(F64="",0,1)</f>
        <v/>
      </c>
      <c r="Y64" s="23">
        <f>IF(OR(F64="",Q64),0,IF(AND(ISNUMBER(K64),S64&lt;&gt;""),0,1))</f>
        <v/>
      </c>
      <c r="Z64" s="23">
        <f>IF(C64="",0,SUMPRODUCT(MAX(('Scales'!$V$6:$V$125&lt;&gt;"")*ISNUMBER(SEARCH('Scales'!$V$6:$V$125," "&amp;C64&amp;" "))*(ROW('Scales'!$V$6:$V$125)-5))))</f>
        <v/>
      </c>
      <c r="AA64" s="23">
        <f>IF(F64="","",IFERROR(IF(INDEX('Scales'!$H$6:$H$15,MATCH(O64,'Scales'!$E$6:$E$15,0))="",9E+99,INDEX('Scales'!$H$6:$H$15,MATCH(O64,'Scales'!$E$6:$E$15,0))),9E+99))</f>
        <v/>
      </c>
      <c r="AB64" s="23">
        <f>IF(N64="","",IF(AND(ISNUMBER(F64),N64&gt;0,N64&lt;=1,AA64=100),N64*100,N64))</f>
        <v/>
      </c>
    </row>
    <row r="65">
      <c r="A65" s="24" t="n"/>
      <c r="B65" s="18" t="n"/>
      <c r="C65" s="18" t="n"/>
      <c r="D65" s="18" t="n"/>
      <c r="E65" s="25" t="n"/>
      <c r="F65" s="24" t="n"/>
      <c r="G65" s="18" t="n"/>
      <c r="H65" s="24" t="n"/>
      <c r="I65" s="19">
        <f>IF(AND(C65="",D65=""),"",IF(D65&lt;&gt;"",D65,IF(Z65=0,"Other",INDEX('Scales'!$W$6:$W$125,Z65))))</f>
        <v/>
      </c>
      <c r="J65" s="26">
        <f>IF(OR(F65="",Q65,O65=0),"",IF(P65="Exact match",IFERROR(INDEX('Scales'!$N$6:$N$125,MATCH(O65&amp;"|"&amp;M65,'Scales'!$O$6:$O$125,0)),""),IF(ISNUMBER(AB65),IF(P65="4.0 points","",IF(AND(AB65&gt;=0,AB65&lt;=AA65),IFERROR(INDEX('Scales'!$N$6:$N$125,MATCH(O65&amp;"|"&amp;SUMPRODUCT(MAX(('Scales'!$K$6:$K$125=O65)*('Scales'!$M$6:$M$125&lt;=AB65)*'Scales'!$M$6:$M$125)),'Scales'!$O$6:$O$125,0)),""),"")),IFERROR(INDEX('Scales'!$N$6:$N$125,MATCH("1|"&amp;M65,'Scales'!$O$6:$O$125,0)),""))))</f>
        <v/>
      </c>
      <c r="K65" s="27">
        <f>IF(OR(F65="",Q65),"",IF(AND(P65="4.0 points",ISNUMBER(AB65)),IF(AND(AB65&gt;=0,AB65&lt;=AA65),MIN(4,AB65),""),IF(J65="","",IFERROR(INDEX('Scales'!$B$6:$C$18,MATCH(J65,'Scales'!$A$6:$A$18,0),'Scales'!$B$3),""))))</f>
        <v/>
      </c>
      <c r="L65" s="19">
        <f>IF(AND(A65="",C65="",F65=""),"",IF(F65="","Add a grade",IF(Q65,"Not counted (P, W, I grade)",IF(O65=0,"Unknown scale: pick one in column G",IF(NOT(ISNUMBER(K65)),"Check grade: not valid on this scale",IF(S65="","Check credits: use a number",IF(U65=1,"Counted","Not counted (settings)")))))))</f>
        <v/>
      </c>
      <c r="M65" s="23">
        <f>IF(F65="","",SUBSTITUTE(SUBSTITUTE(SUBSTITUTE(SUBSTITUTE(UPPER(TRIM(F65)),"%",""),"PLUS","+"),"MINUS","-")," ",""))</f>
        <v/>
      </c>
      <c r="N65" s="23">
        <f>IF(M65="","",IFERROR(VALUE(M65),""))</f>
        <v/>
      </c>
      <c r="O65" s="23">
        <f>IF(F65="","",IF(G65="",'Scales'!$F$3,IFERROR(INDEX('Scales'!$E$6:$E$15,MATCH(G65,'Scales'!$F$6:$F$15,0)),0)))</f>
        <v/>
      </c>
      <c r="P65" s="23">
        <f>IF(F65="","",IFERROR(INDEX('Scales'!$G$6:$G$15,MATCH(O65,'Scales'!$E$6:$E$15,0)),""))</f>
        <v/>
      </c>
      <c r="Q65" s="23">
        <f>IF(M65="",FALSE,COUNTIF('Scales'!$Q$6:$Q$35,M65)&gt;0)</f>
        <v/>
      </c>
      <c r="R65" s="23">
        <f>IF(A65="","",IF(ISNUMBER(A65),A65,IFERROR(VALUE(A65),IF(ISNUMBER(SEARCH("12",A65)),12,IF(ISNUMBER(SEARCH("11",A65)),11,IF(ISNUMBER(SEARCH("10",A65)),10,IF(ISNUMBER(SEARCH("9",A65)),9,IF(ISNUMBER(SEARCH("고1",A65)),10,IF(ISNUMBER(SEARCH("고2",A65)),11,IF(ISNUMBER(SEARCH("고3",A65)),12,IF(ISNUMBER(SEARCH("중3",A65)),9,IF(ISNUMBER(SEARCH("FRESH",A65)),9,IF(ISNUMBER(SEARCH("SOPH",A65)),10,IF(ISNUMBER(SEARCH("JUN",A65)),11,IF(ISNUMBER(SEARCH("SEN",A65)),12,"")))))))))))))))</f>
        <v/>
      </c>
      <c r="S65" s="23">
        <f>IF(E65="",1,IF(ISNUMBER(E65),IF(E65&gt;=0,E65,""),""))</f>
        <v/>
      </c>
      <c r="T65" s="23">
        <f>IFERROR(INDEX('Scales'!$T$6:$T$17,MATCH(I65,'Scales'!$S$6:$S$17,0))="Yes",FALSE)</f>
        <v/>
      </c>
      <c r="U65" s="23">
        <f>IF(AND(ISNUMBER(K65),ISNUMBER(S65),H65&lt;&gt;"No",OR(R65="",AND(R65&gt;='Start Here'!$C$7,R65&lt;='Start Here'!$C$8)),OR('Start Here'!$C$9="All graded courses",T65)),1,0)</f>
        <v/>
      </c>
      <c r="V65" s="23">
        <f>IF(U65=1,K65*S65,0)</f>
        <v/>
      </c>
      <c r="W65" s="23">
        <f>IF(U65=1,S65,0)</f>
        <v/>
      </c>
      <c r="X65" s="23">
        <f>IF(F65="",0,1)</f>
        <v/>
      </c>
      <c r="Y65" s="23">
        <f>IF(OR(F65="",Q65),0,IF(AND(ISNUMBER(K65),S65&lt;&gt;""),0,1))</f>
        <v/>
      </c>
      <c r="Z65" s="23">
        <f>IF(C65="",0,SUMPRODUCT(MAX(('Scales'!$V$6:$V$125&lt;&gt;"")*ISNUMBER(SEARCH('Scales'!$V$6:$V$125," "&amp;C65&amp;" "))*(ROW('Scales'!$V$6:$V$125)-5))))</f>
        <v/>
      </c>
      <c r="AA65" s="23">
        <f>IF(F65="","",IFERROR(IF(INDEX('Scales'!$H$6:$H$15,MATCH(O65,'Scales'!$E$6:$E$15,0))="",9E+99,INDEX('Scales'!$H$6:$H$15,MATCH(O65,'Scales'!$E$6:$E$15,0))),9E+99))</f>
        <v/>
      </c>
      <c r="AB65" s="23">
        <f>IF(N65="","",IF(AND(ISNUMBER(F65),N65&gt;0,N65&lt;=1,AA65=100),N65*100,N65))</f>
        <v/>
      </c>
    </row>
    <row r="66">
      <c r="A66" s="24" t="n"/>
      <c r="B66" s="18" t="n"/>
      <c r="C66" s="18" t="n"/>
      <c r="D66" s="18" t="n"/>
      <c r="E66" s="25" t="n"/>
      <c r="F66" s="24" t="n"/>
      <c r="G66" s="18" t="n"/>
      <c r="H66" s="24" t="n"/>
      <c r="I66" s="19">
        <f>IF(AND(C66="",D66=""),"",IF(D66&lt;&gt;"",D66,IF(Z66=0,"Other",INDEX('Scales'!$W$6:$W$125,Z66))))</f>
        <v/>
      </c>
      <c r="J66" s="26">
        <f>IF(OR(F66="",Q66,O66=0),"",IF(P66="Exact match",IFERROR(INDEX('Scales'!$N$6:$N$125,MATCH(O66&amp;"|"&amp;M66,'Scales'!$O$6:$O$125,0)),""),IF(ISNUMBER(AB66),IF(P66="4.0 points","",IF(AND(AB66&gt;=0,AB66&lt;=AA66),IFERROR(INDEX('Scales'!$N$6:$N$125,MATCH(O66&amp;"|"&amp;SUMPRODUCT(MAX(('Scales'!$K$6:$K$125=O66)*('Scales'!$M$6:$M$125&lt;=AB66)*'Scales'!$M$6:$M$125)),'Scales'!$O$6:$O$125,0)),""),"")),IFERROR(INDEX('Scales'!$N$6:$N$125,MATCH("1|"&amp;M66,'Scales'!$O$6:$O$125,0)),""))))</f>
        <v/>
      </c>
      <c r="K66" s="27">
        <f>IF(OR(F66="",Q66),"",IF(AND(P66="4.0 points",ISNUMBER(AB66)),IF(AND(AB66&gt;=0,AB66&lt;=AA66),MIN(4,AB66),""),IF(J66="","",IFERROR(INDEX('Scales'!$B$6:$C$18,MATCH(J66,'Scales'!$A$6:$A$18,0),'Scales'!$B$3),""))))</f>
        <v/>
      </c>
      <c r="L66" s="19">
        <f>IF(AND(A66="",C66="",F66=""),"",IF(F66="","Add a grade",IF(Q66,"Not counted (P, W, I grade)",IF(O66=0,"Unknown scale: pick one in column G",IF(NOT(ISNUMBER(K66)),"Check grade: not valid on this scale",IF(S66="","Check credits: use a number",IF(U66=1,"Counted","Not counted (settings)")))))))</f>
        <v/>
      </c>
      <c r="M66" s="23">
        <f>IF(F66="","",SUBSTITUTE(SUBSTITUTE(SUBSTITUTE(SUBSTITUTE(UPPER(TRIM(F66)),"%",""),"PLUS","+"),"MINUS","-")," ",""))</f>
        <v/>
      </c>
      <c r="N66" s="23">
        <f>IF(M66="","",IFERROR(VALUE(M66),""))</f>
        <v/>
      </c>
      <c r="O66" s="23">
        <f>IF(F66="","",IF(G66="",'Scales'!$F$3,IFERROR(INDEX('Scales'!$E$6:$E$15,MATCH(G66,'Scales'!$F$6:$F$15,0)),0)))</f>
        <v/>
      </c>
      <c r="P66" s="23">
        <f>IF(F66="","",IFERROR(INDEX('Scales'!$G$6:$G$15,MATCH(O66,'Scales'!$E$6:$E$15,0)),""))</f>
        <v/>
      </c>
      <c r="Q66" s="23">
        <f>IF(M66="",FALSE,COUNTIF('Scales'!$Q$6:$Q$35,M66)&gt;0)</f>
        <v/>
      </c>
      <c r="R66" s="23">
        <f>IF(A66="","",IF(ISNUMBER(A66),A66,IFERROR(VALUE(A66),IF(ISNUMBER(SEARCH("12",A66)),12,IF(ISNUMBER(SEARCH("11",A66)),11,IF(ISNUMBER(SEARCH("10",A66)),10,IF(ISNUMBER(SEARCH("9",A66)),9,IF(ISNUMBER(SEARCH("고1",A66)),10,IF(ISNUMBER(SEARCH("고2",A66)),11,IF(ISNUMBER(SEARCH("고3",A66)),12,IF(ISNUMBER(SEARCH("중3",A66)),9,IF(ISNUMBER(SEARCH("FRESH",A66)),9,IF(ISNUMBER(SEARCH("SOPH",A66)),10,IF(ISNUMBER(SEARCH("JUN",A66)),11,IF(ISNUMBER(SEARCH("SEN",A66)),12,"")))))))))))))))</f>
        <v/>
      </c>
      <c r="S66" s="23">
        <f>IF(E66="",1,IF(ISNUMBER(E66),IF(E66&gt;=0,E66,""),""))</f>
        <v/>
      </c>
      <c r="T66" s="23">
        <f>IFERROR(INDEX('Scales'!$T$6:$T$17,MATCH(I66,'Scales'!$S$6:$S$17,0))="Yes",FALSE)</f>
        <v/>
      </c>
      <c r="U66" s="23">
        <f>IF(AND(ISNUMBER(K66),ISNUMBER(S66),H66&lt;&gt;"No",OR(R66="",AND(R66&gt;='Start Here'!$C$7,R66&lt;='Start Here'!$C$8)),OR('Start Here'!$C$9="All graded courses",T66)),1,0)</f>
        <v/>
      </c>
      <c r="V66" s="23">
        <f>IF(U66=1,K66*S66,0)</f>
        <v/>
      </c>
      <c r="W66" s="23">
        <f>IF(U66=1,S66,0)</f>
        <v/>
      </c>
      <c r="X66" s="23">
        <f>IF(F66="",0,1)</f>
        <v/>
      </c>
      <c r="Y66" s="23">
        <f>IF(OR(F66="",Q66),0,IF(AND(ISNUMBER(K66),S66&lt;&gt;""),0,1))</f>
        <v/>
      </c>
      <c r="Z66" s="23">
        <f>IF(C66="",0,SUMPRODUCT(MAX(('Scales'!$V$6:$V$125&lt;&gt;"")*ISNUMBER(SEARCH('Scales'!$V$6:$V$125," "&amp;C66&amp;" "))*(ROW('Scales'!$V$6:$V$125)-5))))</f>
        <v/>
      </c>
      <c r="AA66" s="23">
        <f>IF(F66="","",IFERROR(IF(INDEX('Scales'!$H$6:$H$15,MATCH(O66,'Scales'!$E$6:$E$15,0))="",9E+99,INDEX('Scales'!$H$6:$H$15,MATCH(O66,'Scales'!$E$6:$E$15,0))),9E+99))</f>
        <v/>
      </c>
      <c r="AB66" s="23">
        <f>IF(N66="","",IF(AND(ISNUMBER(F66),N66&gt;0,N66&lt;=1,AA66=100),N66*100,N66))</f>
        <v/>
      </c>
    </row>
    <row r="67">
      <c r="A67" s="24" t="n"/>
      <c r="B67" s="18" t="n"/>
      <c r="C67" s="18" t="n"/>
      <c r="D67" s="18" t="n"/>
      <c r="E67" s="25" t="n"/>
      <c r="F67" s="24" t="n"/>
      <c r="G67" s="18" t="n"/>
      <c r="H67" s="24" t="n"/>
      <c r="I67" s="19">
        <f>IF(AND(C67="",D67=""),"",IF(D67&lt;&gt;"",D67,IF(Z67=0,"Other",INDEX('Scales'!$W$6:$W$125,Z67))))</f>
        <v/>
      </c>
      <c r="J67" s="26">
        <f>IF(OR(F67="",Q67,O67=0),"",IF(P67="Exact match",IFERROR(INDEX('Scales'!$N$6:$N$125,MATCH(O67&amp;"|"&amp;M67,'Scales'!$O$6:$O$125,0)),""),IF(ISNUMBER(AB67),IF(P67="4.0 points","",IF(AND(AB67&gt;=0,AB67&lt;=AA67),IFERROR(INDEX('Scales'!$N$6:$N$125,MATCH(O67&amp;"|"&amp;SUMPRODUCT(MAX(('Scales'!$K$6:$K$125=O67)*('Scales'!$M$6:$M$125&lt;=AB67)*'Scales'!$M$6:$M$125)),'Scales'!$O$6:$O$125,0)),""),"")),IFERROR(INDEX('Scales'!$N$6:$N$125,MATCH("1|"&amp;M67,'Scales'!$O$6:$O$125,0)),""))))</f>
        <v/>
      </c>
      <c r="K67" s="27">
        <f>IF(OR(F67="",Q67),"",IF(AND(P67="4.0 points",ISNUMBER(AB67)),IF(AND(AB67&gt;=0,AB67&lt;=AA67),MIN(4,AB67),""),IF(J67="","",IFERROR(INDEX('Scales'!$B$6:$C$18,MATCH(J67,'Scales'!$A$6:$A$18,0),'Scales'!$B$3),""))))</f>
        <v/>
      </c>
      <c r="L67" s="19">
        <f>IF(AND(A67="",C67="",F67=""),"",IF(F67="","Add a grade",IF(Q67,"Not counted (P, W, I grade)",IF(O67=0,"Unknown scale: pick one in column G",IF(NOT(ISNUMBER(K67)),"Check grade: not valid on this scale",IF(S67="","Check credits: use a number",IF(U67=1,"Counted","Not counted (settings)")))))))</f>
        <v/>
      </c>
      <c r="M67" s="23">
        <f>IF(F67="","",SUBSTITUTE(SUBSTITUTE(SUBSTITUTE(SUBSTITUTE(UPPER(TRIM(F67)),"%",""),"PLUS","+"),"MINUS","-")," ",""))</f>
        <v/>
      </c>
      <c r="N67" s="23">
        <f>IF(M67="","",IFERROR(VALUE(M67),""))</f>
        <v/>
      </c>
      <c r="O67" s="23">
        <f>IF(F67="","",IF(G67="",'Scales'!$F$3,IFERROR(INDEX('Scales'!$E$6:$E$15,MATCH(G67,'Scales'!$F$6:$F$15,0)),0)))</f>
        <v/>
      </c>
      <c r="P67" s="23">
        <f>IF(F67="","",IFERROR(INDEX('Scales'!$G$6:$G$15,MATCH(O67,'Scales'!$E$6:$E$15,0)),""))</f>
        <v/>
      </c>
      <c r="Q67" s="23">
        <f>IF(M67="",FALSE,COUNTIF('Scales'!$Q$6:$Q$35,M67)&gt;0)</f>
        <v/>
      </c>
      <c r="R67" s="23">
        <f>IF(A67="","",IF(ISNUMBER(A67),A67,IFERROR(VALUE(A67),IF(ISNUMBER(SEARCH("12",A67)),12,IF(ISNUMBER(SEARCH("11",A67)),11,IF(ISNUMBER(SEARCH("10",A67)),10,IF(ISNUMBER(SEARCH("9",A67)),9,IF(ISNUMBER(SEARCH("고1",A67)),10,IF(ISNUMBER(SEARCH("고2",A67)),11,IF(ISNUMBER(SEARCH("고3",A67)),12,IF(ISNUMBER(SEARCH("중3",A67)),9,IF(ISNUMBER(SEARCH("FRESH",A67)),9,IF(ISNUMBER(SEARCH("SOPH",A67)),10,IF(ISNUMBER(SEARCH("JUN",A67)),11,IF(ISNUMBER(SEARCH("SEN",A67)),12,"")))))))))))))))</f>
        <v/>
      </c>
      <c r="S67" s="23">
        <f>IF(E67="",1,IF(ISNUMBER(E67),IF(E67&gt;=0,E67,""),""))</f>
        <v/>
      </c>
      <c r="T67" s="23">
        <f>IFERROR(INDEX('Scales'!$T$6:$T$17,MATCH(I67,'Scales'!$S$6:$S$17,0))="Yes",FALSE)</f>
        <v/>
      </c>
      <c r="U67" s="23">
        <f>IF(AND(ISNUMBER(K67),ISNUMBER(S67),H67&lt;&gt;"No",OR(R67="",AND(R67&gt;='Start Here'!$C$7,R67&lt;='Start Here'!$C$8)),OR('Start Here'!$C$9="All graded courses",T67)),1,0)</f>
        <v/>
      </c>
      <c r="V67" s="23">
        <f>IF(U67=1,K67*S67,0)</f>
        <v/>
      </c>
      <c r="W67" s="23">
        <f>IF(U67=1,S67,0)</f>
        <v/>
      </c>
      <c r="X67" s="23">
        <f>IF(F67="",0,1)</f>
        <v/>
      </c>
      <c r="Y67" s="23">
        <f>IF(OR(F67="",Q67),0,IF(AND(ISNUMBER(K67),S67&lt;&gt;""),0,1))</f>
        <v/>
      </c>
      <c r="Z67" s="23">
        <f>IF(C67="",0,SUMPRODUCT(MAX(('Scales'!$V$6:$V$125&lt;&gt;"")*ISNUMBER(SEARCH('Scales'!$V$6:$V$125," "&amp;C67&amp;" "))*(ROW('Scales'!$V$6:$V$125)-5))))</f>
        <v/>
      </c>
      <c r="AA67" s="23">
        <f>IF(F67="","",IFERROR(IF(INDEX('Scales'!$H$6:$H$15,MATCH(O67,'Scales'!$E$6:$E$15,0))="",9E+99,INDEX('Scales'!$H$6:$H$15,MATCH(O67,'Scales'!$E$6:$E$15,0))),9E+99))</f>
        <v/>
      </c>
      <c r="AB67" s="23">
        <f>IF(N67="","",IF(AND(ISNUMBER(F67),N67&gt;0,N67&lt;=1,AA67=100),N67*100,N67))</f>
        <v/>
      </c>
    </row>
    <row r="68">
      <c r="A68" s="24" t="n"/>
      <c r="B68" s="18" t="n"/>
      <c r="C68" s="18" t="n"/>
      <c r="D68" s="18" t="n"/>
      <c r="E68" s="25" t="n"/>
      <c r="F68" s="24" t="n"/>
      <c r="G68" s="18" t="n"/>
      <c r="H68" s="24" t="n"/>
      <c r="I68" s="19">
        <f>IF(AND(C68="",D68=""),"",IF(D68&lt;&gt;"",D68,IF(Z68=0,"Other",INDEX('Scales'!$W$6:$W$125,Z68))))</f>
        <v/>
      </c>
      <c r="J68" s="26">
        <f>IF(OR(F68="",Q68,O68=0),"",IF(P68="Exact match",IFERROR(INDEX('Scales'!$N$6:$N$125,MATCH(O68&amp;"|"&amp;M68,'Scales'!$O$6:$O$125,0)),""),IF(ISNUMBER(AB68),IF(P68="4.0 points","",IF(AND(AB68&gt;=0,AB68&lt;=AA68),IFERROR(INDEX('Scales'!$N$6:$N$125,MATCH(O68&amp;"|"&amp;SUMPRODUCT(MAX(('Scales'!$K$6:$K$125=O68)*('Scales'!$M$6:$M$125&lt;=AB68)*'Scales'!$M$6:$M$125)),'Scales'!$O$6:$O$125,0)),""),"")),IFERROR(INDEX('Scales'!$N$6:$N$125,MATCH("1|"&amp;M68,'Scales'!$O$6:$O$125,0)),""))))</f>
        <v/>
      </c>
      <c r="K68" s="27">
        <f>IF(OR(F68="",Q68),"",IF(AND(P68="4.0 points",ISNUMBER(AB68)),IF(AND(AB68&gt;=0,AB68&lt;=AA68),MIN(4,AB68),""),IF(J68="","",IFERROR(INDEX('Scales'!$B$6:$C$18,MATCH(J68,'Scales'!$A$6:$A$18,0),'Scales'!$B$3),""))))</f>
        <v/>
      </c>
      <c r="L68" s="19">
        <f>IF(AND(A68="",C68="",F68=""),"",IF(F68="","Add a grade",IF(Q68,"Not counted (P, W, I grade)",IF(O68=0,"Unknown scale: pick one in column G",IF(NOT(ISNUMBER(K68)),"Check grade: not valid on this scale",IF(S68="","Check credits: use a number",IF(U68=1,"Counted","Not counted (settings)")))))))</f>
        <v/>
      </c>
      <c r="M68" s="23">
        <f>IF(F68="","",SUBSTITUTE(SUBSTITUTE(SUBSTITUTE(SUBSTITUTE(UPPER(TRIM(F68)),"%",""),"PLUS","+"),"MINUS","-")," ",""))</f>
        <v/>
      </c>
      <c r="N68" s="23">
        <f>IF(M68="","",IFERROR(VALUE(M68),""))</f>
        <v/>
      </c>
      <c r="O68" s="23">
        <f>IF(F68="","",IF(G68="",'Scales'!$F$3,IFERROR(INDEX('Scales'!$E$6:$E$15,MATCH(G68,'Scales'!$F$6:$F$15,0)),0)))</f>
        <v/>
      </c>
      <c r="P68" s="23">
        <f>IF(F68="","",IFERROR(INDEX('Scales'!$G$6:$G$15,MATCH(O68,'Scales'!$E$6:$E$15,0)),""))</f>
        <v/>
      </c>
      <c r="Q68" s="23">
        <f>IF(M68="",FALSE,COUNTIF('Scales'!$Q$6:$Q$35,M68)&gt;0)</f>
        <v/>
      </c>
      <c r="R68" s="23">
        <f>IF(A68="","",IF(ISNUMBER(A68),A68,IFERROR(VALUE(A68),IF(ISNUMBER(SEARCH("12",A68)),12,IF(ISNUMBER(SEARCH("11",A68)),11,IF(ISNUMBER(SEARCH("10",A68)),10,IF(ISNUMBER(SEARCH("9",A68)),9,IF(ISNUMBER(SEARCH("고1",A68)),10,IF(ISNUMBER(SEARCH("고2",A68)),11,IF(ISNUMBER(SEARCH("고3",A68)),12,IF(ISNUMBER(SEARCH("중3",A68)),9,IF(ISNUMBER(SEARCH("FRESH",A68)),9,IF(ISNUMBER(SEARCH("SOPH",A68)),10,IF(ISNUMBER(SEARCH("JUN",A68)),11,IF(ISNUMBER(SEARCH("SEN",A68)),12,"")))))))))))))))</f>
        <v/>
      </c>
      <c r="S68" s="23">
        <f>IF(E68="",1,IF(ISNUMBER(E68),IF(E68&gt;=0,E68,""),""))</f>
        <v/>
      </c>
      <c r="T68" s="23">
        <f>IFERROR(INDEX('Scales'!$T$6:$T$17,MATCH(I68,'Scales'!$S$6:$S$17,0))="Yes",FALSE)</f>
        <v/>
      </c>
      <c r="U68" s="23">
        <f>IF(AND(ISNUMBER(K68),ISNUMBER(S68),H68&lt;&gt;"No",OR(R68="",AND(R68&gt;='Start Here'!$C$7,R68&lt;='Start Here'!$C$8)),OR('Start Here'!$C$9="All graded courses",T68)),1,0)</f>
        <v/>
      </c>
      <c r="V68" s="23">
        <f>IF(U68=1,K68*S68,0)</f>
        <v/>
      </c>
      <c r="W68" s="23">
        <f>IF(U68=1,S68,0)</f>
        <v/>
      </c>
      <c r="X68" s="23">
        <f>IF(F68="",0,1)</f>
        <v/>
      </c>
      <c r="Y68" s="23">
        <f>IF(OR(F68="",Q68),0,IF(AND(ISNUMBER(K68),S68&lt;&gt;""),0,1))</f>
        <v/>
      </c>
      <c r="Z68" s="23">
        <f>IF(C68="",0,SUMPRODUCT(MAX(('Scales'!$V$6:$V$125&lt;&gt;"")*ISNUMBER(SEARCH('Scales'!$V$6:$V$125," "&amp;C68&amp;" "))*(ROW('Scales'!$V$6:$V$125)-5))))</f>
        <v/>
      </c>
      <c r="AA68" s="23">
        <f>IF(F68="","",IFERROR(IF(INDEX('Scales'!$H$6:$H$15,MATCH(O68,'Scales'!$E$6:$E$15,0))="",9E+99,INDEX('Scales'!$H$6:$H$15,MATCH(O68,'Scales'!$E$6:$E$15,0))),9E+99))</f>
        <v/>
      </c>
      <c r="AB68" s="23">
        <f>IF(N68="","",IF(AND(ISNUMBER(F68),N68&gt;0,N68&lt;=1,AA68=100),N68*100,N68))</f>
        <v/>
      </c>
    </row>
    <row r="69">
      <c r="A69" s="24" t="n"/>
      <c r="B69" s="18" t="n"/>
      <c r="C69" s="18" t="n"/>
      <c r="D69" s="18" t="n"/>
      <c r="E69" s="25" t="n"/>
      <c r="F69" s="24" t="n"/>
      <c r="G69" s="18" t="n"/>
      <c r="H69" s="24" t="n"/>
      <c r="I69" s="19">
        <f>IF(AND(C69="",D69=""),"",IF(D69&lt;&gt;"",D69,IF(Z69=0,"Other",INDEX('Scales'!$W$6:$W$125,Z69))))</f>
        <v/>
      </c>
      <c r="J69" s="26">
        <f>IF(OR(F69="",Q69,O69=0),"",IF(P69="Exact match",IFERROR(INDEX('Scales'!$N$6:$N$125,MATCH(O69&amp;"|"&amp;M69,'Scales'!$O$6:$O$125,0)),""),IF(ISNUMBER(AB69),IF(P69="4.0 points","",IF(AND(AB69&gt;=0,AB69&lt;=AA69),IFERROR(INDEX('Scales'!$N$6:$N$125,MATCH(O69&amp;"|"&amp;SUMPRODUCT(MAX(('Scales'!$K$6:$K$125=O69)*('Scales'!$M$6:$M$125&lt;=AB69)*'Scales'!$M$6:$M$125)),'Scales'!$O$6:$O$125,0)),""),"")),IFERROR(INDEX('Scales'!$N$6:$N$125,MATCH("1|"&amp;M69,'Scales'!$O$6:$O$125,0)),""))))</f>
        <v/>
      </c>
      <c r="K69" s="27">
        <f>IF(OR(F69="",Q69),"",IF(AND(P69="4.0 points",ISNUMBER(AB69)),IF(AND(AB69&gt;=0,AB69&lt;=AA69),MIN(4,AB69),""),IF(J69="","",IFERROR(INDEX('Scales'!$B$6:$C$18,MATCH(J69,'Scales'!$A$6:$A$18,0),'Scales'!$B$3),""))))</f>
        <v/>
      </c>
      <c r="L69" s="19">
        <f>IF(AND(A69="",C69="",F69=""),"",IF(F69="","Add a grade",IF(Q69,"Not counted (P, W, I grade)",IF(O69=0,"Unknown scale: pick one in column G",IF(NOT(ISNUMBER(K69)),"Check grade: not valid on this scale",IF(S69="","Check credits: use a number",IF(U69=1,"Counted","Not counted (settings)")))))))</f>
        <v/>
      </c>
      <c r="M69" s="23">
        <f>IF(F69="","",SUBSTITUTE(SUBSTITUTE(SUBSTITUTE(SUBSTITUTE(UPPER(TRIM(F69)),"%",""),"PLUS","+"),"MINUS","-")," ",""))</f>
        <v/>
      </c>
      <c r="N69" s="23">
        <f>IF(M69="","",IFERROR(VALUE(M69),""))</f>
        <v/>
      </c>
      <c r="O69" s="23">
        <f>IF(F69="","",IF(G69="",'Scales'!$F$3,IFERROR(INDEX('Scales'!$E$6:$E$15,MATCH(G69,'Scales'!$F$6:$F$15,0)),0)))</f>
        <v/>
      </c>
      <c r="P69" s="23">
        <f>IF(F69="","",IFERROR(INDEX('Scales'!$G$6:$G$15,MATCH(O69,'Scales'!$E$6:$E$15,0)),""))</f>
        <v/>
      </c>
      <c r="Q69" s="23">
        <f>IF(M69="",FALSE,COUNTIF('Scales'!$Q$6:$Q$35,M69)&gt;0)</f>
        <v/>
      </c>
      <c r="R69" s="23">
        <f>IF(A69="","",IF(ISNUMBER(A69),A69,IFERROR(VALUE(A69),IF(ISNUMBER(SEARCH("12",A69)),12,IF(ISNUMBER(SEARCH("11",A69)),11,IF(ISNUMBER(SEARCH("10",A69)),10,IF(ISNUMBER(SEARCH("9",A69)),9,IF(ISNUMBER(SEARCH("고1",A69)),10,IF(ISNUMBER(SEARCH("고2",A69)),11,IF(ISNUMBER(SEARCH("고3",A69)),12,IF(ISNUMBER(SEARCH("중3",A69)),9,IF(ISNUMBER(SEARCH("FRESH",A69)),9,IF(ISNUMBER(SEARCH("SOPH",A69)),10,IF(ISNUMBER(SEARCH("JUN",A69)),11,IF(ISNUMBER(SEARCH("SEN",A69)),12,"")))))))))))))))</f>
        <v/>
      </c>
      <c r="S69" s="23">
        <f>IF(E69="",1,IF(ISNUMBER(E69),IF(E69&gt;=0,E69,""),""))</f>
        <v/>
      </c>
      <c r="T69" s="23">
        <f>IFERROR(INDEX('Scales'!$T$6:$T$17,MATCH(I69,'Scales'!$S$6:$S$17,0))="Yes",FALSE)</f>
        <v/>
      </c>
      <c r="U69" s="23">
        <f>IF(AND(ISNUMBER(K69),ISNUMBER(S69),H69&lt;&gt;"No",OR(R69="",AND(R69&gt;='Start Here'!$C$7,R69&lt;='Start Here'!$C$8)),OR('Start Here'!$C$9="All graded courses",T69)),1,0)</f>
        <v/>
      </c>
      <c r="V69" s="23">
        <f>IF(U69=1,K69*S69,0)</f>
        <v/>
      </c>
      <c r="W69" s="23">
        <f>IF(U69=1,S69,0)</f>
        <v/>
      </c>
      <c r="X69" s="23">
        <f>IF(F69="",0,1)</f>
        <v/>
      </c>
      <c r="Y69" s="23">
        <f>IF(OR(F69="",Q69),0,IF(AND(ISNUMBER(K69),S69&lt;&gt;""),0,1))</f>
        <v/>
      </c>
      <c r="Z69" s="23">
        <f>IF(C69="",0,SUMPRODUCT(MAX(('Scales'!$V$6:$V$125&lt;&gt;"")*ISNUMBER(SEARCH('Scales'!$V$6:$V$125," "&amp;C69&amp;" "))*(ROW('Scales'!$V$6:$V$125)-5))))</f>
        <v/>
      </c>
      <c r="AA69" s="23">
        <f>IF(F69="","",IFERROR(IF(INDEX('Scales'!$H$6:$H$15,MATCH(O69,'Scales'!$E$6:$E$15,0))="",9E+99,INDEX('Scales'!$H$6:$H$15,MATCH(O69,'Scales'!$E$6:$E$15,0))),9E+99))</f>
        <v/>
      </c>
      <c r="AB69" s="23">
        <f>IF(N69="","",IF(AND(ISNUMBER(F69),N69&gt;0,N69&lt;=1,AA69=100),N69*100,N69))</f>
        <v/>
      </c>
    </row>
    <row r="70">
      <c r="A70" s="24" t="n"/>
      <c r="B70" s="18" t="n"/>
      <c r="C70" s="18" t="n"/>
      <c r="D70" s="18" t="n"/>
      <c r="E70" s="25" t="n"/>
      <c r="F70" s="24" t="n"/>
      <c r="G70" s="18" t="n"/>
      <c r="H70" s="24" t="n"/>
      <c r="I70" s="19">
        <f>IF(AND(C70="",D70=""),"",IF(D70&lt;&gt;"",D70,IF(Z70=0,"Other",INDEX('Scales'!$W$6:$W$125,Z70))))</f>
        <v/>
      </c>
      <c r="J70" s="26">
        <f>IF(OR(F70="",Q70,O70=0),"",IF(P70="Exact match",IFERROR(INDEX('Scales'!$N$6:$N$125,MATCH(O70&amp;"|"&amp;M70,'Scales'!$O$6:$O$125,0)),""),IF(ISNUMBER(AB70),IF(P70="4.0 points","",IF(AND(AB70&gt;=0,AB70&lt;=AA70),IFERROR(INDEX('Scales'!$N$6:$N$125,MATCH(O70&amp;"|"&amp;SUMPRODUCT(MAX(('Scales'!$K$6:$K$125=O70)*('Scales'!$M$6:$M$125&lt;=AB70)*'Scales'!$M$6:$M$125)),'Scales'!$O$6:$O$125,0)),""),"")),IFERROR(INDEX('Scales'!$N$6:$N$125,MATCH("1|"&amp;M70,'Scales'!$O$6:$O$125,0)),""))))</f>
        <v/>
      </c>
      <c r="K70" s="27">
        <f>IF(OR(F70="",Q70),"",IF(AND(P70="4.0 points",ISNUMBER(AB70)),IF(AND(AB70&gt;=0,AB70&lt;=AA70),MIN(4,AB70),""),IF(J70="","",IFERROR(INDEX('Scales'!$B$6:$C$18,MATCH(J70,'Scales'!$A$6:$A$18,0),'Scales'!$B$3),""))))</f>
        <v/>
      </c>
      <c r="L70" s="19">
        <f>IF(AND(A70="",C70="",F70=""),"",IF(F70="","Add a grade",IF(Q70,"Not counted (P, W, I grade)",IF(O70=0,"Unknown scale: pick one in column G",IF(NOT(ISNUMBER(K70)),"Check grade: not valid on this scale",IF(S70="","Check credits: use a number",IF(U70=1,"Counted","Not counted (settings)")))))))</f>
        <v/>
      </c>
      <c r="M70" s="23">
        <f>IF(F70="","",SUBSTITUTE(SUBSTITUTE(SUBSTITUTE(SUBSTITUTE(UPPER(TRIM(F70)),"%",""),"PLUS","+"),"MINUS","-")," ",""))</f>
        <v/>
      </c>
      <c r="N70" s="23">
        <f>IF(M70="","",IFERROR(VALUE(M70),""))</f>
        <v/>
      </c>
      <c r="O70" s="23">
        <f>IF(F70="","",IF(G70="",'Scales'!$F$3,IFERROR(INDEX('Scales'!$E$6:$E$15,MATCH(G70,'Scales'!$F$6:$F$15,0)),0)))</f>
        <v/>
      </c>
      <c r="P70" s="23">
        <f>IF(F70="","",IFERROR(INDEX('Scales'!$G$6:$G$15,MATCH(O70,'Scales'!$E$6:$E$15,0)),""))</f>
        <v/>
      </c>
      <c r="Q70" s="23">
        <f>IF(M70="",FALSE,COUNTIF('Scales'!$Q$6:$Q$35,M70)&gt;0)</f>
        <v/>
      </c>
      <c r="R70" s="23">
        <f>IF(A70="","",IF(ISNUMBER(A70),A70,IFERROR(VALUE(A70),IF(ISNUMBER(SEARCH("12",A70)),12,IF(ISNUMBER(SEARCH("11",A70)),11,IF(ISNUMBER(SEARCH("10",A70)),10,IF(ISNUMBER(SEARCH("9",A70)),9,IF(ISNUMBER(SEARCH("고1",A70)),10,IF(ISNUMBER(SEARCH("고2",A70)),11,IF(ISNUMBER(SEARCH("고3",A70)),12,IF(ISNUMBER(SEARCH("중3",A70)),9,IF(ISNUMBER(SEARCH("FRESH",A70)),9,IF(ISNUMBER(SEARCH("SOPH",A70)),10,IF(ISNUMBER(SEARCH("JUN",A70)),11,IF(ISNUMBER(SEARCH("SEN",A70)),12,"")))))))))))))))</f>
        <v/>
      </c>
      <c r="S70" s="23">
        <f>IF(E70="",1,IF(ISNUMBER(E70),IF(E70&gt;=0,E70,""),""))</f>
        <v/>
      </c>
      <c r="T70" s="23">
        <f>IFERROR(INDEX('Scales'!$T$6:$T$17,MATCH(I70,'Scales'!$S$6:$S$17,0))="Yes",FALSE)</f>
        <v/>
      </c>
      <c r="U70" s="23">
        <f>IF(AND(ISNUMBER(K70),ISNUMBER(S70),H70&lt;&gt;"No",OR(R70="",AND(R70&gt;='Start Here'!$C$7,R70&lt;='Start Here'!$C$8)),OR('Start Here'!$C$9="All graded courses",T70)),1,0)</f>
        <v/>
      </c>
      <c r="V70" s="23">
        <f>IF(U70=1,K70*S70,0)</f>
        <v/>
      </c>
      <c r="W70" s="23">
        <f>IF(U70=1,S70,0)</f>
        <v/>
      </c>
      <c r="X70" s="23">
        <f>IF(F70="",0,1)</f>
        <v/>
      </c>
      <c r="Y70" s="23">
        <f>IF(OR(F70="",Q70),0,IF(AND(ISNUMBER(K70),S70&lt;&gt;""),0,1))</f>
        <v/>
      </c>
      <c r="Z70" s="23">
        <f>IF(C70="",0,SUMPRODUCT(MAX(('Scales'!$V$6:$V$125&lt;&gt;"")*ISNUMBER(SEARCH('Scales'!$V$6:$V$125," "&amp;C70&amp;" "))*(ROW('Scales'!$V$6:$V$125)-5))))</f>
        <v/>
      </c>
      <c r="AA70" s="23">
        <f>IF(F70="","",IFERROR(IF(INDEX('Scales'!$H$6:$H$15,MATCH(O70,'Scales'!$E$6:$E$15,0))="",9E+99,INDEX('Scales'!$H$6:$H$15,MATCH(O70,'Scales'!$E$6:$E$15,0))),9E+99))</f>
        <v/>
      </c>
      <c r="AB70" s="23">
        <f>IF(N70="","",IF(AND(ISNUMBER(F70),N70&gt;0,N70&lt;=1,AA70=100),N70*100,N70))</f>
        <v/>
      </c>
    </row>
    <row r="71">
      <c r="A71" s="24" t="n"/>
      <c r="B71" s="18" t="n"/>
      <c r="C71" s="18" t="n"/>
      <c r="D71" s="18" t="n"/>
      <c r="E71" s="25" t="n"/>
      <c r="F71" s="24" t="n"/>
      <c r="G71" s="18" t="n"/>
      <c r="H71" s="24" t="n"/>
      <c r="I71" s="19">
        <f>IF(AND(C71="",D71=""),"",IF(D71&lt;&gt;"",D71,IF(Z71=0,"Other",INDEX('Scales'!$W$6:$W$125,Z71))))</f>
        <v/>
      </c>
      <c r="J71" s="26">
        <f>IF(OR(F71="",Q71,O71=0),"",IF(P71="Exact match",IFERROR(INDEX('Scales'!$N$6:$N$125,MATCH(O71&amp;"|"&amp;M71,'Scales'!$O$6:$O$125,0)),""),IF(ISNUMBER(AB71),IF(P71="4.0 points","",IF(AND(AB71&gt;=0,AB71&lt;=AA71),IFERROR(INDEX('Scales'!$N$6:$N$125,MATCH(O71&amp;"|"&amp;SUMPRODUCT(MAX(('Scales'!$K$6:$K$125=O71)*('Scales'!$M$6:$M$125&lt;=AB71)*'Scales'!$M$6:$M$125)),'Scales'!$O$6:$O$125,0)),""),"")),IFERROR(INDEX('Scales'!$N$6:$N$125,MATCH("1|"&amp;M71,'Scales'!$O$6:$O$125,0)),""))))</f>
        <v/>
      </c>
      <c r="K71" s="27">
        <f>IF(OR(F71="",Q71),"",IF(AND(P71="4.0 points",ISNUMBER(AB71)),IF(AND(AB71&gt;=0,AB71&lt;=AA71),MIN(4,AB71),""),IF(J71="","",IFERROR(INDEX('Scales'!$B$6:$C$18,MATCH(J71,'Scales'!$A$6:$A$18,0),'Scales'!$B$3),""))))</f>
        <v/>
      </c>
      <c r="L71" s="19">
        <f>IF(AND(A71="",C71="",F71=""),"",IF(F71="","Add a grade",IF(Q71,"Not counted (P, W, I grade)",IF(O71=0,"Unknown scale: pick one in column G",IF(NOT(ISNUMBER(K71)),"Check grade: not valid on this scale",IF(S71="","Check credits: use a number",IF(U71=1,"Counted","Not counted (settings)")))))))</f>
        <v/>
      </c>
      <c r="M71" s="23">
        <f>IF(F71="","",SUBSTITUTE(SUBSTITUTE(SUBSTITUTE(SUBSTITUTE(UPPER(TRIM(F71)),"%",""),"PLUS","+"),"MINUS","-")," ",""))</f>
        <v/>
      </c>
      <c r="N71" s="23">
        <f>IF(M71="","",IFERROR(VALUE(M71),""))</f>
        <v/>
      </c>
      <c r="O71" s="23">
        <f>IF(F71="","",IF(G71="",'Scales'!$F$3,IFERROR(INDEX('Scales'!$E$6:$E$15,MATCH(G71,'Scales'!$F$6:$F$15,0)),0)))</f>
        <v/>
      </c>
      <c r="P71" s="23">
        <f>IF(F71="","",IFERROR(INDEX('Scales'!$G$6:$G$15,MATCH(O71,'Scales'!$E$6:$E$15,0)),""))</f>
        <v/>
      </c>
      <c r="Q71" s="23">
        <f>IF(M71="",FALSE,COUNTIF('Scales'!$Q$6:$Q$35,M71)&gt;0)</f>
        <v/>
      </c>
      <c r="R71" s="23">
        <f>IF(A71="","",IF(ISNUMBER(A71),A71,IFERROR(VALUE(A71),IF(ISNUMBER(SEARCH("12",A71)),12,IF(ISNUMBER(SEARCH("11",A71)),11,IF(ISNUMBER(SEARCH("10",A71)),10,IF(ISNUMBER(SEARCH("9",A71)),9,IF(ISNUMBER(SEARCH("고1",A71)),10,IF(ISNUMBER(SEARCH("고2",A71)),11,IF(ISNUMBER(SEARCH("고3",A71)),12,IF(ISNUMBER(SEARCH("중3",A71)),9,IF(ISNUMBER(SEARCH("FRESH",A71)),9,IF(ISNUMBER(SEARCH("SOPH",A71)),10,IF(ISNUMBER(SEARCH("JUN",A71)),11,IF(ISNUMBER(SEARCH("SEN",A71)),12,"")))))))))))))))</f>
        <v/>
      </c>
      <c r="S71" s="23">
        <f>IF(E71="",1,IF(ISNUMBER(E71),IF(E71&gt;=0,E71,""),""))</f>
        <v/>
      </c>
      <c r="T71" s="23">
        <f>IFERROR(INDEX('Scales'!$T$6:$T$17,MATCH(I71,'Scales'!$S$6:$S$17,0))="Yes",FALSE)</f>
        <v/>
      </c>
      <c r="U71" s="23">
        <f>IF(AND(ISNUMBER(K71),ISNUMBER(S71),H71&lt;&gt;"No",OR(R71="",AND(R71&gt;='Start Here'!$C$7,R71&lt;='Start Here'!$C$8)),OR('Start Here'!$C$9="All graded courses",T71)),1,0)</f>
        <v/>
      </c>
      <c r="V71" s="23">
        <f>IF(U71=1,K71*S71,0)</f>
        <v/>
      </c>
      <c r="W71" s="23">
        <f>IF(U71=1,S71,0)</f>
        <v/>
      </c>
      <c r="X71" s="23">
        <f>IF(F71="",0,1)</f>
        <v/>
      </c>
      <c r="Y71" s="23">
        <f>IF(OR(F71="",Q71),0,IF(AND(ISNUMBER(K71),S71&lt;&gt;""),0,1))</f>
        <v/>
      </c>
      <c r="Z71" s="23">
        <f>IF(C71="",0,SUMPRODUCT(MAX(('Scales'!$V$6:$V$125&lt;&gt;"")*ISNUMBER(SEARCH('Scales'!$V$6:$V$125," "&amp;C71&amp;" "))*(ROW('Scales'!$V$6:$V$125)-5))))</f>
        <v/>
      </c>
      <c r="AA71" s="23">
        <f>IF(F71="","",IFERROR(IF(INDEX('Scales'!$H$6:$H$15,MATCH(O71,'Scales'!$E$6:$E$15,0))="",9E+99,INDEX('Scales'!$H$6:$H$15,MATCH(O71,'Scales'!$E$6:$E$15,0))),9E+99))</f>
        <v/>
      </c>
      <c r="AB71" s="23">
        <f>IF(N71="","",IF(AND(ISNUMBER(F71),N71&gt;0,N71&lt;=1,AA71=100),N71*100,N71))</f>
        <v/>
      </c>
    </row>
    <row r="72">
      <c r="A72" s="24" t="n"/>
      <c r="B72" s="18" t="n"/>
      <c r="C72" s="18" t="n"/>
      <c r="D72" s="18" t="n"/>
      <c r="E72" s="25" t="n"/>
      <c r="F72" s="24" t="n"/>
      <c r="G72" s="18" t="n"/>
      <c r="H72" s="24" t="n"/>
      <c r="I72" s="19">
        <f>IF(AND(C72="",D72=""),"",IF(D72&lt;&gt;"",D72,IF(Z72=0,"Other",INDEX('Scales'!$W$6:$W$125,Z72))))</f>
        <v/>
      </c>
      <c r="J72" s="26">
        <f>IF(OR(F72="",Q72,O72=0),"",IF(P72="Exact match",IFERROR(INDEX('Scales'!$N$6:$N$125,MATCH(O72&amp;"|"&amp;M72,'Scales'!$O$6:$O$125,0)),""),IF(ISNUMBER(AB72),IF(P72="4.0 points","",IF(AND(AB72&gt;=0,AB72&lt;=AA72),IFERROR(INDEX('Scales'!$N$6:$N$125,MATCH(O72&amp;"|"&amp;SUMPRODUCT(MAX(('Scales'!$K$6:$K$125=O72)*('Scales'!$M$6:$M$125&lt;=AB72)*'Scales'!$M$6:$M$125)),'Scales'!$O$6:$O$125,0)),""),"")),IFERROR(INDEX('Scales'!$N$6:$N$125,MATCH("1|"&amp;M72,'Scales'!$O$6:$O$125,0)),""))))</f>
        <v/>
      </c>
      <c r="K72" s="27">
        <f>IF(OR(F72="",Q72),"",IF(AND(P72="4.0 points",ISNUMBER(AB72)),IF(AND(AB72&gt;=0,AB72&lt;=AA72),MIN(4,AB72),""),IF(J72="","",IFERROR(INDEX('Scales'!$B$6:$C$18,MATCH(J72,'Scales'!$A$6:$A$18,0),'Scales'!$B$3),""))))</f>
        <v/>
      </c>
      <c r="L72" s="19">
        <f>IF(AND(A72="",C72="",F72=""),"",IF(F72="","Add a grade",IF(Q72,"Not counted (P, W, I grade)",IF(O72=0,"Unknown scale: pick one in column G",IF(NOT(ISNUMBER(K72)),"Check grade: not valid on this scale",IF(S72="","Check credits: use a number",IF(U72=1,"Counted","Not counted (settings)")))))))</f>
        <v/>
      </c>
      <c r="M72" s="23">
        <f>IF(F72="","",SUBSTITUTE(SUBSTITUTE(SUBSTITUTE(SUBSTITUTE(UPPER(TRIM(F72)),"%",""),"PLUS","+"),"MINUS","-")," ",""))</f>
        <v/>
      </c>
      <c r="N72" s="23">
        <f>IF(M72="","",IFERROR(VALUE(M72),""))</f>
        <v/>
      </c>
      <c r="O72" s="23">
        <f>IF(F72="","",IF(G72="",'Scales'!$F$3,IFERROR(INDEX('Scales'!$E$6:$E$15,MATCH(G72,'Scales'!$F$6:$F$15,0)),0)))</f>
        <v/>
      </c>
      <c r="P72" s="23">
        <f>IF(F72="","",IFERROR(INDEX('Scales'!$G$6:$G$15,MATCH(O72,'Scales'!$E$6:$E$15,0)),""))</f>
        <v/>
      </c>
      <c r="Q72" s="23">
        <f>IF(M72="",FALSE,COUNTIF('Scales'!$Q$6:$Q$35,M72)&gt;0)</f>
        <v/>
      </c>
      <c r="R72" s="23">
        <f>IF(A72="","",IF(ISNUMBER(A72),A72,IFERROR(VALUE(A72),IF(ISNUMBER(SEARCH("12",A72)),12,IF(ISNUMBER(SEARCH("11",A72)),11,IF(ISNUMBER(SEARCH("10",A72)),10,IF(ISNUMBER(SEARCH("9",A72)),9,IF(ISNUMBER(SEARCH("고1",A72)),10,IF(ISNUMBER(SEARCH("고2",A72)),11,IF(ISNUMBER(SEARCH("고3",A72)),12,IF(ISNUMBER(SEARCH("중3",A72)),9,IF(ISNUMBER(SEARCH("FRESH",A72)),9,IF(ISNUMBER(SEARCH("SOPH",A72)),10,IF(ISNUMBER(SEARCH("JUN",A72)),11,IF(ISNUMBER(SEARCH("SEN",A72)),12,"")))))))))))))))</f>
        <v/>
      </c>
      <c r="S72" s="23">
        <f>IF(E72="",1,IF(ISNUMBER(E72),IF(E72&gt;=0,E72,""),""))</f>
        <v/>
      </c>
      <c r="T72" s="23">
        <f>IFERROR(INDEX('Scales'!$T$6:$T$17,MATCH(I72,'Scales'!$S$6:$S$17,0))="Yes",FALSE)</f>
        <v/>
      </c>
      <c r="U72" s="23">
        <f>IF(AND(ISNUMBER(K72),ISNUMBER(S72),H72&lt;&gt;"No",OR(R72="",AND(R72&gt;='Start Here'!$C$7,R72&lt;='Start Here'!$C$8)),OR('Start Here'!$C$9="All graded courses",T72)),1,0)</f>
        <v/>
      </c>
      <c r="V72" s="23">
        <f>IF(U72=1,K72*S72,0)</f>
        <v/>
      </c>
      <c r="W72" s="23">
        <f>IF(U72=1,S72,0)</f>
        <v/>
      </c>
      <c r="X72" s="23">
        <f>IF(F72="",0,1)</f>
        <v/>
      </c>
      <c r="Y72" s="23">
        <f>IF(OR(F72="",Q72),0,IF(AND(ISNUMBER(K72),S72&lt;&gt;""),0,1))</f>
        <v/>
      </c>
      <c r="Z72" s="23">
        <f>IF(C72="",0,SUMPRODUCT(MAX(('Scales'!$V$6:$V$125&lt;&gt;"")*ISNUMBER(SEARCH('Scales'!$V$6:$V$125," "&amp;C72&amp;" "))*(ROW('Scales'!$V$6:$V$125)-5))))</f>
        <v/>
      </c>
      <c r="AA72" s="23">
        <f>IF(F72="","",IFERROR(IF(INDEX('Scales'!$H$6:$H$15,MATCH(O72,'Scales'!$E$6:$E$15,0))="",9E+99,INDEX('Scales'!$H$6:$H$15,MATCH(O72,'Scales'!$E$6:$E$15,0))),9E+99))</f>
        <v/>
      </c>
      <c r="AB72" s="23">
        <f>IF(N72="","",IF(AND(ISNUMBER(F72),N72&gt;0,N72&lt;=1,AA72=100),N72*100,N72))</f>
        <v/>
      </c>
    </row>
    <row r="73">
      <c r="A73" s="24" t="n"/>
      <c r="B73" s="18" t="n"/>
      <c r="C73" s="18" t="n"/>
      <c r="D73" s="18" t="n"/>
      <c r="E73" s="25" t="n"/>
      <c r="F73" s="24" t="n"/>
      <c r="G73" s="18" t="n"/>
      <c r="H73" s="24" t="n"/>
      <c r="I73" s="19">
        <f>IF(AND(C73="",D73=""),"",IF(D73&lt;&gt;"",D73,IF(Z73=0,"Other",INDEX('Scales'!$W$6:$W$125,Z73))))</f>
        <v/>
      </c>
      <c r="J73" s="26">
        <f>IF(OR(F73="",Q73,O73=0),"",IF(P73="Exact match",IFERROR(INDEX('Scales'!$N$6:$N$125,MATCH(O73&amp;"|"&amp;M73,'Scales'!$O$6:$O$125,0)),""),IF(ISNUMBER(AB73),IF(P73="4.0 points","",IF(AND(AB73&gt;=0,AB73&lt;=AA73),IFERROR(INDEX('Scales'!$N$6:$N$125,MATCH(O73&amp;"|"&amp;SUMPRODUCT(MAX(('Scales'!$K$6:$K$125=O73)*('Scales'!$M$6:$M$125&lt;=AB73)*'Scales'!$M$6:$M$125)),'Scales'!$O$6:$O$125,0)),""),"")),IFERROR(INDEX('Scales'!$N$6:$N$125,MATCH("1|"&amp;M73,'Scales'!$O$6:$O$125,0)),""))))</f>
        <v/>
      </c>
      <c r="K73" s="27">
        <f>IF(OR(F73="",Q73),"",IF(AND(P73="4.0 points",ISNUMBER(AB73)),IF(AND(AB73&gt;=0,AB73&lt;=AA73),MIN(4,AB73),""),IF(J73="","",IFERROR(INDEX('Scales'!$B$6:$C$18,MATCH(J73,'Scales'!$A$6:$A$18,0),'Scales'!$B$3),""))))</f>
        <v/>
      </c>
      <c r="L73" s="19">
        <f>IF(AND(A73="",C73="",F73=""),"",IF(F73="","Add a grade",IF(Q73,"Not counted (P, W, I grade)",IF(O73=0,"Unknown scale: pick one in column G",IF(NOT(ISNUMBER(K73)),"Check grade: not valid on this scale",IF(S73="","Check credits: use a number",IF(U73=1,"Counted","Not counted (settings)")))))))</f>
        <v/>
      </c>
      <c r="M73" s="23">
        <f>IF(F73="","",SUBSTITUTE(SUBSTITUTE(SUBSTITUTE(SUBSTITUTE(UPPER(TRIM(F73)),"%",""),"PLUS","+"),"MINUS","-")," ",""))</f>
        <v/>
      </c>
      <c r="N73" s="23">
        <f>IF(M73="","",IFERROR(VALUE(M73),""))</f>
        <v/>
      </c>
      <c r="O73" s="23">
        <f>IF(F73="","",IF(G73="",'Scales'!$F$3,IFERROR(INDEX('Scales'!$E$6:$E$15,MATCH(G73,'Scales'!$F$6:$F$15,0)),0)))</f>
        <v/>
      </c>
      <c r="P73" s="23">
        <f>IF(F73="","",IFERROR(INDEX('Scales'!$G$6:$G$15,MATCH(O73,'Scales'!$E$6:$E$15,0)),""))</f>
        <v/>
      </c>
      <c r="Q73" s="23">
        <f>IF(M73="",FALSE,COUNTIF('Scales'!$Q$6:$Q$35,M73)&gt;0)</f>
        <v/>
      </c>
      <c r="R73" s="23">
        <f>IF(A73="","",IF(ISNUMBER(A73),A73,IFERROR(VALUE(A73),IF(ISNUMBER(SEARCH("12",A73)),12,IF(ISNUMBER(SEARCH("11",A73)),11,IF(ISNUMBER(SEARCH("10",A73)),10,IF(ISNUMBER(SEARCH("9",A73)),9,IF(ISNUMBER(SEARCH("고1",A73)),10,IF(ISNUMBER(SEARCH("고2",A73)),11,IF(ISNUMBER(SEARCH("고3",A73)),12,IF(ISNUMBER(SEARCH("중3",A73)),9,IF(ISNUMBER(SEARCH("FRESH",A73)),9,IF(ISNUMBER(SEARCH("SOPH",A73)),10,IF(ISNUMBER(SEARCH("JUN",A73)),11,IF(ISNUMBER(SEARCH("SEN",A73)),12,"")))))))))))))))</f>
        <v/>
      </c>
      <c r="S73" s="23">
        <f>IF(E73="",1,IF(ISNUMBER(E73),IF(E73&gt;=0,E73,""),""))</f>
        <v/>
      </c>
      <c r="T73" s="23">
        <f>IFERROR(INDEX('Scales'!$T$6:$T$17,MATCH(I73,'Scales'!$S$6:$S$17,0))="Yes",FALSE)</f>
        <v/>
      </c>
      <c r="U73" s="23">
        <f>IF(AND(ISNUMBER(K73),ISNUMBER(S73),H73&lt;&gt;"No",OR(R73="",AND(R73&gt;='Start Here'!$C$7,R73&lt;='Start Here'!$C$8)),OR('Start Here'!$C$9="All graded courses",T73)),1,0)</f>
        <v/>
      </c>
      <c r="V73" s="23">
        <f>IF(U73=1,K73*S73,0)</f>
        <v/>
      </c>
      <c r="W73" s="23">
        <f>IF(U73=1,S73,0)</f>
        <v/>
      </c>
      <c r="X73" s="23">
        <f>IF(F73="",0,1)</f>
        <v/>
      </c>
      <c r="Y73" s="23">
        <f>IF(OR(F73="",Q73),0,IF(AND(ISNUMBER(K73),S73&lt;&gt;""),0,1))</f>
        <v/>
      </c>
      <c r="Z73" s="23">
        <f>IF(C73="",0,SUMPRODUCT(MAX(('Scales'!$V$6:$V$125&lt;&gt;"")*ISNUMBER(SEARCH('Scales'!$V$6:$V$125," "&amp;C73&amp;" "))*(ROW('Scales'!$V$6:$V$125)-5))))</f>
        <v/>
      </c>
      <c r="AA73" s="23">
        <f>IF(F73="","",IFERROR(IF(INDEX('Scales'!$H$6:$H$15,MATCH(O73,'Scales'!$E$6:$E$15,0))="",9E+99,INDEX('Scales'!$H$6:$H$15,MATCH(O73,'Scales'!$E$6:$E$15,0))),9E+99))</f>
        <v/>
      </c>
      <c r="AB73" s="23">
        <f>IF(N73="","",IF(AND(ISNUMBER(F73),N73&gt;0,N73&lt;=1,AA73=100),N73*100,N73))</f>
        <v/>
      </c>
    </row>
    <row r="74">
      <c r="A74" s="24" t="n"/>
      <c r="B74" s="18" t="n"/>
      <c r="C74" s="18" t="n"/>
      <c r="D74" s="18" t="n"/>
      <c r="E74" s="25" t="n"/>
      <c r="F74" s="24" t="n"/>
      <c r="G74" s="18" t="n"/>
      <c r="H74" s="24" t="n"/>
      <c r="I74" s="19">
        <f>IF(AND(C74="",D74=""),"",IF(D74&lt;&gt;"",D74,IF(Z74=0,"Other",INDEX('Scales'!$W$6:$W$125,Z74))))</f>
        <v/>
      </c>
      <c r="J74" s="26">
        <f>IF(OR(F74="",Q74,O74=0),"",IF(P74="Exact match",IFERROR(INDEX('Scales'!$N$6:$N$125,MATCH(O74&amp;"|"&amp;M74,'Scales'!$O$6:$O$125,0)),""),IF(ISNUMBER(AB74),IF(P74="4.0 points","",IF(AND(AB74&gt;=0,AB74&lt;=AA74),IFERROR(INDEX('Scales'!$N$6:$N$125,MATCH(O74&amp;"|"&amp;SUMPRODUCT(MAX(('Scales'!$K$6:$K$125=O74)*('Scales'!$M$6:$M$125&lt;=AB74)*'Scales'!$M$6:$M$125)),'Scales'!$O$6:$O$125,0)),""),"")),IFERROR(INDEX('Scales'!$N$6:$N$125,MATCH("1|"&amp;M74,'Scales'!$O$6:$O$125,0)),""))))</f>
        <v/>
      </c>
      <c r="K74" s="27">
        <f>IF(OR(F74="",Q74),"",IF(AND(P74="4.0 points",ISNUMBER(AB74)),IF(AND(AB74&gt;=0,AB74&lt;=AA74),MIN(4,AB74),""),IF(J74="","",IFERROR(INDEX('Scales'!$B$6:$C$18,MATCH(J74,'Scales'!$A$6:$A$18,0),'Scales'!$B$3),""))))</f>
        <v/>
      </c>
      <c r="L74" s="19">
        <f>IF(AND(A74="",C74="",F74=""),"",IF(F74="","Add a grade",IF(Q74,"Not counted (P, W, I grade)",IF(O74=0,"Unknown scale: pick one in column G",IF(NOT(ISNUMBER(K74)),"Check grade: not valid on this scale",IF(S74="","Check credits: use a number",IF(U74=1,"Counted","Not counted (settings)")))))))</f>
        <v/>
      </c>
      <c r="M74" s="23">
        <f>IF(F74="","",SUBSTITUTE(SUBSTITUTE(SUBSTITUTE(SUBSTITUTE(UPPER(TRIM(F74)),"%",""),"PLUS","+"),"MINUS","-")," ",""))</f>
        <v/>
      </c>
      <c r="N74" s="23">
        <f>IF(M74="","",IFERROR(VALUE(M74),""))</f>
        <v/>
      </c>
      <c r="O74" s="23">
        <f>IF(F74="","",IF(G74="",'Scales'!$F$3,IFERROR(INDEX('Scales'!$E$6:$E$15,MATCH(G74,'Scales'!$F$6:$F$15,0)),0)))</f>
        <v/>
      </c>
      <c r="P74" s="23">
        <f>IF(F74="","",IFERROR(INDEX('Scales'!$G$6:$G$15,MATCH(O74,'Scales'!$E$6:$E$15,0)),""))</f>
        <v/>
      </c>
      <c r="Q74" s="23">
        <f>IF(M74="",FALSE,COUNTIF('Scales'!$Q$6:$Q$35,M74)&gt;0)</f>
        <v/>
      </c>
      <c r="R74" s="23">
        <f>IF(A74="","",IF(ISNUMBER(A74),A74,IFERROR(VALUE(A74),IF(ISNUMBER(SEARCH("12",A74)),12,IF(ISNUMBER(SEARCH("11",A74)),11,IF(ISNUMBER(SEARCH("10",A74)),10,IF(ISNUMBER(SEARCH("9",A74)),9,IF(ISNUMBER(SEARCH("고1",A74)),10,IF(ISNUMBER(SEARCH("고2",A74)),11,IF(ISNUMBER(SEARCH("고3",A74)),12,IF(ISNUMBER(SEARCH("중3",A74)),9,IF(ISNUMBER(SEARCH("FRESH",A74)),9,IF(ISNUMBER(SEARCH("SOPH",A74)),10,IF(ISNUMBER(SEARCH("JUN",A74)),11,IF(ISNUMBER(SEARCH("SEN",A74)),12,"")))))))))))))))</f>
        <v/>
      </c>
      <c r="S74" s="23">
        <f>IF(E74="",1,IF(ISNUMBER(E74),IF(E74&gt;=0,E74,""),""))</f>
        <v/>
      </c>
      <c r="T74" s="23">
        <f>IFERROR(INDEX('Scales'!$T$6:$T$17,MATCH(I74,'Scales'!$S$6:$S$17,0))="Yes",FALSE)</f>
        <v/>
      </c>
      <c r="U74" s="23">
        <f>IF(AND(ISNUMBER(K74),ISNUMBER(S74),H74&lt;&gt;"No",OR(R74="",AND(R74&gt;='Start Here'!$C$7,R74&lt;='Start Here'!$C$8)),OR('Start Here'!$C$9="All graded courses",T74)),1,0)</f>
        <v/>
      </c>
      <c r="V74" s="23">
        <f>IF(U74=1,K74*S74,0)</f>
        <v/>
      </c>
      <c r="W74" s="23">
        <f>IF(U74=1,S74,0)</f>
        <v/>
      </c>
      <c r="X74" s="23">
        <f>IF(F74="",0,1)</f>
        <v/>
      </c>
      <c r="Y74" s="23">
        <f>IF(OR(F74="",Q74),0,IF(AND(ISNUMBER(K74),S74&lt;&gt;""),0,1))</f>
        <v/>
      </c>
      <c r="Z74" s="23">
        <f>IF(C74="",0,SUMPRODUCT(MAX(('Scales'!$V$6:$V$125&lt;&gt;"")*ISNUMBER(SEARCH('Scales'!$V$6:$V$125," "&amp;C74&amp;" "))*(ROW('Scales'!$V$6:$V$125)-5))))</f>
        <v/>
      </c>
      <c r="AA74" s="23">
        <f>IF(F74="","",IFERROR(IF(INDEX('Scales'!$H$6:$H$15,MATCH(O74,'Scales'!$E$6:$E$15,0))="",9E+99,INDEX('Scales'!$H$6:$H$15,MATCH(O74,'Scales'!$E$6:$E$15,0))),9E+99))</f>
        <v/>
      </c>
      <c r="AB74" s="23">
        <f>IF(N74="","",IF(AND(ISNUMBER(F74),N74&gt;0,N74&lt;=1,AA74=100),N74*100,N74))</f>
        <v/>
      </c>
    </row>
    <row r="75">
      <c r="A75" s="24" t="n"/>
      <c r="B75" s="18" t="n"/>
      <c r="C75" s="18" t="n"/>
      <c r="D75" s="18" t="n"/>
      <c r="E75" s="25" t="n"/>
      <c r="F75" s="24" t="n"/>
      <c r="G75" s="18" t="n"/>
      <c r="H75" s="24" t="n"/>
      <c r="I75" s="19">
        <f>IF(AND(C75="",D75=""),"",IF(D75&lt;&gt;"",D75,IF(Z75=0,"Other",INDEX('Scales'!$W$6:$W$125,Z75))))</f>
        <v/>
      </c>
      <c r="J75" s="26">
        <f>IF(OR(F75="",Q75,O75=0),"",IF(P75="Exact match",IFERROR(INDEX('Scales'!$N$6:$N$125,MATCH(O75&amp;"|"&amp;M75,'Scales'!$O$6:$O$125,0)),""),IF(ISNUMBER(AB75),IF(P75="4.0 points","",IF(AND(AB75&gt;=0,AB75&lt;=AA75),IFERROR(INDEX('Scales'!$N$6:$N$125,MATCH(O75&amp;"|"&amp;SUMPRODUCT(MAX(('Scales'!$K$6:$K$125=O75)*('Scales'!$M$6:$M$125&lt;=AB75)*'Scales'!$M$6:$M$125)),'Scales'!$O$6:$O$125,0)),""),"")),IFERROR(INDEX('Scales'!$N$6:$N$125,MATCH("1|"&amp;M75,'Scales'!$O$6:$O$125,0)),""))))</f>
        <v/>
      </c>
      <c r="K75" s="27">
        <f>IF(OR(F75="",Q75),"",IF(AND(P75="4.0 points",ISNUMBER(AB75)),IF(AND(AB75&gt;=0,AB75&lt;=AA75),MIN(4,AB75),""),IF(J75="","",IFERROR(INDEX('Scales'!$B$6:$C$18,MATCH(J75,'Scales'!$A$6:$A$18,0),'Scales'!$B$3),""))))</f>
        <v/>
      </c>
      <c r="L75" s="19">
        <f>IF(AND(A75="",C75="",F75=""),"",IF(F75="","Add a grade",IF(Q75,"Not counted (P, W, I grade)",IF(O75=0,"Unknown scale: pick one in column G",IF(NOT(ISNUMBER(K75)),"Check grade: not valid on this scale",IF(S75="","Check credits: use a number",IF(U75=1,"Counted","Not counted (settings)")))))))</f>
        <v/>
      </c>
      <c r="M75" s="23">
        <f>IF(F75="","",SUBSTITUTE(SUBSTITUTE(SUBSTITUTE(SUBSTITUTE(UPPER(TRIM(F75)),"%",""),"PLUS","+"),"MINUS","-")," ",""))</f>
        <v/>
      </c>
      <c r="N75" s="23">
        <f>IF(M75="","",IFERROR(VALUE(M75),""))</f>
        <v/>
      </c>
      <c r="O75" s="23">
        <f>IF(F75="","",IF(G75="",'Scales'!$F$3,IFERROR(INDEX('Scales'!$E$6:$E$15,MATCH(G75,'Scales'!$F$6:$F$15,0)),0)))</f>
        <v/>
      </c>
      <c r="P75" s="23">
        <f>IF(F75="","",IFERROR(INDEX('Scales'!$G$6:$G$15,MATCH(O75,'Scales'!$E$6:$E$15,0)),""))</f>
        <v/>
      </c>
      <c r="Q75" s="23">
        <f>IF(M75="",FALSE,COUNTIF('Scales'!$Q$6:$Q$35,M75)&gt;0)</f>
        <v/>
      </c>
      <c r="R75" s="23">
        <f>IF(A75="","",IF(ISNUMBER(A75),A75,IFERROR(VALUE(A75),IF(ISNUMBER(SEARCH("12",A75)),12,IF(ISNUMBER(SEARCH("11",A75)),11,IF(ISNUMBER(SEARCH("10",A75)),10,IF(ISNUMBER(SEARCH("9",A75)),9,IF(ISNUMBER(SEARCH("고1",A75)),10,IF(ISNUMBER(SEARCH("고2",A75)),11,IF(ISNUMBER(SEARCH("고3",A75)),12,IF(ISNUMBER(SEARCH("중3",A75)),9,IF(ISNUMBER(SEARCH("FRESH",A75)),9,IF(ISNUMBER(SEARCH("SOPH",A75)),10,IF(ISNUMBER(SEARCH("JUN",A75)),11,IF(ISNUMBER(SEARCH("SEN",A75)),12,"")))))))))))))))</f>
        <v/>
      </c>
      <c r="S75" s="23">
        <f>IF(E75="",1,IF(ISNUMBER(E75),IF(E75&gt;=0,E75,""),""))</f>
        <v/>
      </c>
      <c r="T75" s="23">
        <f>IFERROR(INDEX('Scales'!$T$6:$T$17,MATCH(I75,'Scales'!$S$6:$S$17,0))="Yes",FALSE)</f>
        <v/>
      </c>
      <c r="U75" s="23">
        <f>IF(AND(ISNUMBER(K75),ISNUMBER(S75),H75&lt;&gt;"No",OR(R75="",AND(R75&gt;='Start Here'!$C$7,R75&lt;='Start Here'!$C$8)),OR('Start Here'!$C$9="All graded courses",T75)),1,0)</f>
        <v/>
      </c>
      <c r="V75" s="23">
        <f>IF(U75=1,K75*S75,0)</f>
        <v/>
      </c>
      <c r="W75" s="23">
        <f>IF(U75=1,S75,0)</f>
        <v/>
      </c>
      <c r="X75" s="23">
        <f>IF(F75="",0,1)</f>
        <v/>
      </c>
      <c r="Y75" s="23">
        <f>IF(OR(F75="",Q75),0,IF(AND(ISNUMBER(K75),S75&lt;&gt;""),0,1))</f>
        <v/>
      </c>
      <c r="Z75" s="23">
        <f>IF(C75="",0,SUMPRODUCT(MAX(('Scales'!$V$6:$V$125&lt;&gt;"")*ISNUMBER(SEARCH('Scales'!$V$6:$V$125," "&amp;C75&amp;" "))*(ROW('Scales'!$V$6:$V$125)-5))))</f>
        <v/>
      </c>
      <c r="AA75" s="23">
        <f>IF(F75="","",IFERROR(IF(INDEX('Scales'!$H$6:$H$15,MATCH(O75,'Scales'!$E$6:$E$15,0))="",9E+99,INDEX('Scales'!$H$6:$H$15,MATCH(O75,'Scales'!$E$6:$E$15,0))),9E+99))</f>
        <v/>
      </c>
      <c r="AB75" s="23">
        <f>IF(N75="","",IF(AND(ISNUMBER(F75),N75&gt;0,N75&lt;=1,AA75=100),N75*100,N75))</f>
        <v/>
      </c>
    </row>
    <row r="76">
      <c r="A76" s="24" t="n"/>
      <c r="B76" s="18" t="n"/>
      <c r="C76" s="18" t="n"/>
      <c r="D76" s="18" t="n"/>
      <c r="E76" s="25" t="n"/>
      <c r="F76" s="24" t="n"/>
      <c r="G76" s="18" t="n"/>
      <c r="H76" s="24" t="n"/>
      <c r="I76" s="19">
        <f>IF(AND(C76="",D76=""),"",IF(D76&lt;&gt;"",D76,IF(Z76=0,"Other",INDEX('Scales'!$W$6:$W$125,Z76))))</f>
        <v/>
      </c>
      <c r="J76" s="26">
        <f>IF(OR(F76="",Q76,O76=0),"",IF(P76="Exact match",IFERROR(INDEX('Scales'!$N$6:$N$125,MATCH(O76&amp;"|"&amp;M76,'Scales'!$O$6:$O$125,0)),""),IF(ISNUMBER(AB76),IF(P76="4.0 points","",IF(AND(AB76&gt;=0,AB76&lt;=AA76),IFERROR(INDEX('Scales'!$N$6:$N$125,MATCH(O76&amp;"|"&amp;SUMPRODUCT(MAX(('Scales'!$K$6:$K$125=O76)*('Scales'!$M$6:$M$125&lt;=AB76)*'Scales'!$M$6:$M$125)),'Scales'!$O$6:$O$125,0)),""),"")),IFERROR(INDEX('Scales'!$N$6:$N$125,MATCH("1|"&amp;M76,'Scales'!$O$6:$O$125,0)),""))))</f>
        <v/>
      </c>
      <c r="K76" s="27">
        <f>IF(OR(F76="",Q76),"",IF(AND(P76="4.0 points",ISNUMBER(AB76)),IF(AND(AB76&gt;=0,AB76&lt;=AA76),MIN(4,AB76),""),IF(J76="","",IFERROR(INDEX('Scales'!$B$6:$C$18,MATCH(J76,'Scales'!$A$6:$A$18,0),'Scales'!$B$3),""))))</f>
        <v/>
      </c>
      <c r="L76" s="19">
        <f>IF(AND(A76="",C76="",F76=""),"",IF(F76="","Add a grade",IF(Q76,"Not counted (P, W, I grade)",IF(O76=0,"Unknown scale: pick one in column G",IF(NOT(ISNUMBER(K76)),"Check grade: not valid on this scale",IF(S76="","Check credits: use a number",IF(U76=1,"Counted","Not counted (settings)")))))))</f>
        <v/>
      </c>
      <c r="M76" s="23">
        <f>IF(F76="","",SUBSTITUTE(SUBSTITUTE(SUBSTITUTE(SUBSTITUTE(UPPER(TRIM(F76)),"%",""),"PLUS","+"),"MINUS","-")," ",""))</f>
        <v/>
      </c>
      <c r="N76" s="23">
        <f>IF(M76="","",IFERROR(VALUE(M76),""))</f>
        <v/>
      </c>
      <c r="O76" s="23">
        <f>IF(F76="","",IF(G76="",'Scales'!$F$3,IFERROR(INDEX('Scales'!$E$6:$E$15,MATCH(G76,'Scales'!$F$6:$F$15,0)),0)))</f>
        <v/>
      </c>
      <c r="P76" s="23">
        <f>IF(F76="","",IFERROR(INDEX('Scales'!$G$6:$G$15,MATCH(O76,'Scales'!$E$6:$E$15,0)),""))</f>
        <v/>
      </c>
      <c r="Q76" s="23">
        <f>IF(M76="",FALSE,COUNTIF('Scales'!$Q$6:$Q$35,M76)&gt;0)</f>
        <v/>
      </c>
      <c r="R76" s="23">
        <f>IF(A76="","",IF(ISNUMBER(A76),A76,IFERROR(VALUE(A76),IF(ISNUMBER(SEARCH("12",A76)),12,IF(ISNUMBER(SEARCH("11",A76)),11,IF(ISNUMBER(SEARCH("10",A76)),10,IF(ISNUMBER(SEARCH("9",A76)),9,IF(ISNUMBER(SEARCH("고1",A76)),10,IF(ISNUMBER(SEARCH("고2",A76)),11,IF(ISNUMBER(SEARCH("고3",A76)),12,IF(ISNUMBER(SEARCH("중3",A76)),9,IF(ISNUMBER(SEARCH("FRESH",A76)),9,IF(ISNUMBER(SEARCH("SOPH",A76)),10,IF(ISNUMBER(SEARCH("JUN",A76)),11,IF(ISNUMBER(SEARCH("SEN",A76)),12,"")))))))))))))))</f>
        <v/>
      </c>
      <c r="S76" s="23">
        <f>IF(E76="",1,IF(ISNUMBER(E76),IF(E76&gt;=0,E76,""),""))</f>
        <v/>
      </c>
      <c r="T76" s="23">
        <f>IFERROR(INDEX('Scales'!$T$6:$T$17,MATCH(I76,'Scales'!$S$6:$S$17,0))="Yes",FALSE)</f>
        <v/>
      </c>
      <c r="U76" s="23">
        <f>IF(AND(ISNUMBER(K76),ISNUMBER(S76),H76&lt;&gt;"No",OR(R76="",AND(R76&gt;='Start Here'!$C$7,R76&lt;='Start Here'!$C$8)),OR('Start Here'!$C$9="All graded courses",T76)),1,0)</f>
        <v/>
      </c>
      <c r="V76" s="23">
        <f>IF(U76=1,K76*S76,0)</f>
        <v/>
      </c>
      <c r="W76" s="23">
        <f>IF(U76=1,S76,0)</f>
        <v/>
      </c>
      <c r="X76" s="23">
        <f>IF(F76="",0,1)</f>
        <v/>
      </c>
      <c r="Y76" s="23">
        <f>IF(OR(F76="",Q76),0,IF(AND(ISNUMBER(K76),S76&lt;&gt;""),0,1))</f>
        <v/>
      </c>
      <c r="Z76" s="23">
        <f>IF(C76="",0,SUMPRODUCT(MAX(('Scales'!$V$6:$V$125&lt;&gt;"")*ISNUMBER(SEARCH('Scales'!$V$6:$V$125," "&amp;C76&amp;" "))*(ROW('Scales'!$V$6:$V$125)-5))))</f>
        <v/>
      </c>
      <c r="AA76" s="23">
        <f>IF(F76="","",IFERROR(IF(INDEX('Scales'!$H$6:$H$15,MATCH(O76,'Scales'!$E$6:$E$15,0))="",9E+99,INDEX('Scales'!$H$6:$H$15,MATCH(O76,'Scales'!$E$6:$E$15,0))),9E+99))</f>
        <v/>
      </c>
      <c r="AB76" s="23">
        <f>IF(N76="","",IF(AND(ISNUMBER(F76),N76&gt;0,N76&lt;=1,AA76=100),N76*100,N76))</f>
        <v/>
      </c>
    </row>
    <row r="77">
      <c r="A77" s="24" t="n"/>
      <c r="B77" s="18" t="n"/>
      <c r="C77" s="18" t="n"/>
      <c r="D77" s="18" t="n"/>
      <c r="E77" s="25" t="n"/>
      <c r="F77" s="24" t="n"/>
      <c r="G77" s="18" t="n"/>
      <c r="H77" s="24" t="n"/>
      <c r="I77" s="19">
        <f>IF(AND(C77="",D77=""),"",IF(D77&lt;&gt;"",D77,IF(Z77=0,"Other",INDEX('Scales'!$W$6:$W$125,Z77))))</f>
        <v/>
      </c>
      <c r="J77" s="26">
        <f>IF(OR(F77="",Q77,O77=0),"",IF(P77="Exact match",IFERROR(INDEX('Scales'!$N$6:$N$125,MATCH(O77&amp;"|"&amp;M77,'Scales'!$O$6:$O$125,0)),""),IF(ISNUMBER(AB77),IF(P77="4.0 points","",IF(AND(AB77&gt;=0,AB77&lt;=AA77),IFERROR(INDEX('Scales'!$N$6:$N$125,MATCH(O77&amp;"|"&amp;SUMPRODUCT(MAX(('Scales'!$K$6:$K$125=O77)*('Scales'!$M$6:$M$125&lt;=AB77)*'Scales'!$M$6:$M$125)),'Scales'!$O$6:$O$125,0)),""),"")),IFERROR(INDEX('Scales'!$N$6:$N$125,MATCH("1|"&amp;M77,'Scales'!$O$6:$O$125,0)),""))))</f>
        <v/>
      </c>
      <c r="K77" s="27">
        <f>IF(OR(F77="",Q77),"",IF(AND(P77="4.0 points",ISNUMBER(AB77)),IF(AND(AB77&gt;=0,AB77&lt;=AA77),MIN(4,AB77),""),IF(J77="","",IFERROR(INDEX('Scales'!$B$6:$C$18,MATCH(J77,'Scales'!$A$6:$A$18,0),'Scales'!$B$3),""))))</f>
        <v/>
      </c>
      <c r="L77" s="19">
        <f>IF(AND(A77="",C77="",F77=""),"",IF(F77="","Add a grade",IF(Q77,"Not counted (P, W, I grade)",IF(O77=0,"Unknown scale: pick one in column G",IF(NOT(ISNUMBER(K77)),"Check grade: not valid on this scale",IF(S77="","Check credits: use a number",IF(U77=1,"Counted","Not counted (settings)")))))))</f>
        <v/>
      </c>
      <c r="M77" s="23">
        <f>IF(F77="","",SUBSTITUTE(SUBSTITUTE(SUBSTITUTE(SUBSTITUTE(UPPER(TRIM(F77)),"%",""),"PLUS","+"),"MINUS","-")," ",""))</f>
        <v/>
      </c>
      <c r="N77" s="23">
        <f>IF(M77="","",IFERROR(VALUE(M77),""))</f>
        <v/>
      </c>
      <c r="O77" s="23">
        <f>IF(F77="","",IF(G77="",'Scales'!$F$3,IFERROR(INDEX('Scales'!$E$6:$E$15,MATCH(G77,'Scales'!$F$6:$F$15,0)),0)))</f>
        <v/>
      </c>
      <c r="P77" s="23">
        <f>IF(F77="","",IFERROR(INDEX('Scales'!$G$6:$G$15,MATCH(O77,'Scales'!$E$6:$E$15,0)),""))</f>
        <v/>
      </c>
      <c r="Q77" s="23">
        <f>IF(M77="",FALSE,COUNTIF('Scales'!$Q$6:$Q$35,M77)&gt;0)</f>
        <v/>
      </c>
      <c r="R77" s="23">
        <f>IF(A77="","",IF(ISNUMBER(A77),A77,IFERROR(VALUE(A77),IF(ISNUMBER(SEARCH("12",A77)),12,IF(ISNUMBER(SEARCH("11",A77)),11,IF(ISNUMBER(SEARCH("10",A77)),10,IF(ISNUMBER(SEARCH("9",A77)),9,IF(ISNUMBER(SEARCH("고1",A77)),10,IF(ISNUMBER(SEARCH("고2",A77)),11,IF(ISNUMBER(SEARCH("고3",A77)),12,IF(ISNUMBER(SEARCH("중3",A77)),9,IF(ISNUMBER(SEARCH("FRESH",A77)),9,IF(ISNUMBER(SEARCH("SOPH",A77)),10,IF(ISNUMBER(SEARCH("JUN",A77)),11,IF(ISNUMBER(SEARCH("SEN",A77)),12,"")))))))))))))))</f>
        <v/>
      </c>
      <c r="S77" s="23">
        <f>IF(E77="",1,IF(ISNUMBER(E77),IF(E77&gt;=0,E77,""),""))</f>
        <v/>
      </c>
      <c r="T77" s="23">
        <f>IFERROR(INDEX('Scales'!$T$6:$T$17,MATCH(I77,'Scales'!$S$6:$S$17,0))="Yes",FALSE)</f>
        <v/>
      </c>
      <c r="U77" s="23">
        <f>IF(AND(ISNUMBER(K77),ISNUMBER(S77),H77&lt;&gt;"No",OR(R77="",AND(R77&gt;='Start Here'!$C$7,R77&lt;='Start Here'!$C$8)),OR('Start Here'!$C$9="All graded courses",T77)),1,0)</f>
        <v/>
      </c>
      <c r="V77" s="23">
        <f>IF(U77=1,K77*S77,0)</f>
        <v/>
      </c>
      <c r="W77" s="23">
        <f>IF(U77=1,S77,0)</f>
        <v/>
      </c>
      <c r="X77" s="23">
        <f>IF(F77="",0,1)</f>
        <v/>
      </c>
      <c r="Y77" s="23">
        <f>IF(OR(F77="",Q77),0,IF(AND(ISNUMBER(K77),S77&lt;&gt;""),0,1))</f>
        <v/>
      </c>
      <c r="Z77" s="23">
        <f>IF(C77="",0,SUMPRODUCT(MAX(('Scales'!$V$6:$V$125&lt;&gt;"")*ISNUMBER(SEARCH('Scales'!$V$6:$V$125," "&amp;C77&amp;" "))*(ROW('Scales'!$V$6:$V$125)-5))))</f>
        <v/>
      </c>
      <c r="AA77" s="23">
        <f>IF(F77="","",IFERROR(IF(INDEX('Scales'!$H$6:$H$15,MATCH(O77,'Scales'!$E$6:$E$15,0))="",9E+99,INDEX('Scales'!$H$6:$H$15,MATCH(O77,'Scales'!$E$6:$E$15,0))),9E+99))</f>
        <v/>
      </c>
      <c r="AB77" s="23">
        <f>IF(N77="","",IF(AND(ISNUMBER(F77),N77&gt;0,N77&lt;=1,AA77=100),N77*100,N77))</f>
        <v/>
      </c>
    </row>
    <row r="78">
      <c r="A78" s="24" t="n"/>
      <c r="B78" s="18" t="n"/>
      <c r="C78" s="18" t="n"/>
      <c r="D78" s="18" t="n"/>
      <c r="E78" s="25" t="n"/>
      <c r="F78" s="24" t="n"/>
      <c r="G78" s="18" t="n"/>
      <c r="H78" s="24" t="n"/>
      <c r="I78" s="19">
        <f>IF(AND(C78="",D78=""),"",IF(D78&lt;&gt;"",D78,IF(Z78=0,"Other",INDEX('Scales'!$W$6:$W$125,Z78))))</f>
        <v/>
      </c>
      <c r="J78" s="26">
        <f>IF(OR(F78="",Q78,O78=0),"",IF(P78="Exact match",IFERROR(INDEX('Scales'!$N$6:$N$125,MATCH(O78&amp;"|"&amp;M78,'Scales'!$O$6:$O$125,0)),""),IF(ISNUMBER(AB78),IF(P78="4.0 points","",IF(AND(AB78&gt;=0,AB78&lt;=AA78),IFERROR(INDEX('Scales'!$N$6:$N$125,MATCH(O78&amp;"|"&amp;SUMPRODUCT(MAX(('Scales'!$K$6:$K$125=O78)*('Scales'!$M$6:$M$125&lt;=AB78)*'Scales'!$M$6:$M$125)),'Scales'!$O$6:$O$125,0)),""),"")),IFERROR(INDEX('Scales'!$N$6:$N$125,MATCH("1|"&amp;M78,'Scales'!$O$6:$O$125,0)),""))))</f>
        <v/>
      </c>
      <c r="K78" s="27">
        <f>IF(OR(F78="",Q78),"",IF(AND(P78="4.0 points",ISNUMBER(AB78)),IF(AND(AB78&gt;=0,AB78&lt;=AA78),MIN(4,AB78),""),IF(J78="","",IFERROR(INDEX('Scales'!$B$6:$C$18,MATCH(J78,'Scales'!$A$6:$A$18,0),'Scales'!$B$3),""))))</f>
        <v/>
      </c>
      <c r="L78" s="19">
        <f>IF(AND(A78="",C78="",F78=""),"",IF(F78="","Add a grade",IF(Q78,"Not counted (P, W, I grade)",IF(O78=0,"Unknown scale: pick one in column G",IF(NOT(ISNUMBER(K78)),"Check grade: not valid on this scale",IF(S78="","Check credits: use a number",IF(U78=1,"Counted","Not counted (settings)")))))))</f>
        <v/>
      </c>
      <c r="M78" s="23">
        <f>IF(F78="","",SUBSTITUTE(SUBSTITUTE(SUBSTITUTE(SUBSTITUTE(UPPER(TRIM(F78)),"%",""),"PLUS","+"),"MINUS","-")," ",""))</f>
        <v/>
      </c>
      <c r="N78" s="23">
        <f>IF(M78="","",IFERROR(VALUE(M78),""))</f>
        <v/>
      </c>
      <c r="O78" s="23">
        <f>IF(F78="","",IF(G78="",'Scales'!$F$3,IFERROR(INDEX('Scales'!$E$6:$E$15,MATCH(G78,'Scales'!$F$6:$F$15,0)),0)))</f>
        <v/>
      </c>
      <c r="P78" s="23">
        <f>IF(F78="","",IFERROR(INDEX('Scales'!$G$6:$G$15,MATCH(O78,'Scales'!$E$6:$E$15,0)),""))</f>
        <v/>
      </c>
      <c r="Q78" s="23">
        <f>IF(M78="",FALSE,COUNTIF('Scales'!$Q$6:$Q$35,M78)&gt;0)</f>
        <v/>
      </c>
      <c r="R78" s="23">
        <f>IF(A78="","",IF(ISNUMBER(A78),A78,IFERROR(VALUE(A78),IF(ISNUMBER(SEARCH("12",A78)),12,IF(ISNUMBER(SEARCH("11",A78)),11,IF(ISNUMBER(SEARCH("10",A78)),10,IF(ISNUMBER(SEARCH("9",A78)),9,IF(ISNUMBER(SEARCH("고1",A78)),10,IF(ISNUMBER(SEARCH("고2",A78)),11,IF(ISNUMBER(SEARCH("고3",A78)),12,IF(ISNUMBER(SEARCH("중3",A78)),9,IF(ISNUMBER(SEARCH("FRESH",A78)),9,IF(ISNUMBER(SEARCH("SOPH",A78)),10,IF(ISNUMBER(SEARCH("JUN",A78)),11,IF(ISNUMBER(SEARCH("SEN",A78)),12,"")))))))))))))))</f>
        <v/>
      </c>
      <c r="S78" s="23">
        <f>IF(E78="",1,IF(ISNUMBER(E78),IF(E78&gt;=0,E78,""),""))</f>
        <v/>
      </c>
      <c r="T78" s="23">
        <f>IFERROR(INDEX('Scales'!$T$6:$T$17,MATCH(I78,'Scales'!$S$6:$S$17,0))="Yes",FALSE)</f>
        <v/>
      </c>
      <c r="U78" s="23">
        <f>IF(AND(ISNUMBER(K78),ISNUMBER(S78),H78&lt;&gt;"No",OR(R78="",AND(R78&gt;='Start Here'!$C$7,R78&lt;='Start Here'!$C$8)),OR('Start Here'!$C$9="All graded courses",T78)),1,0)</f>
        <v/>
      </c>
      <c r="V78" s="23">
        <f>IF(U78=1,K78*S78,0)</f>
        <v/>
      </c>
      <c r="W78" s="23">
        <f>IF(U78=1,S78,0)</f>
        <v/>
      </c>
      <c r="X78" s="23">
        <f>IF(F78="",0,1)</f>
        <v/>
      </c>
      <c r="Y78" s="23">
        <f>IF(OR(F78="",Q78),0,IF(AND(ISNUMBER(K78),S78&lt;&gt;""),0,1))</f>
        <v/>
      </c>
      <c r="Z78" s="23">
        <f>IF(C78="",0,SUMPRODUCT(MAX(('Scales'!$V$6:$V$125&lt;&gt;"")*ISNUMBER(SEARCH('Scales'!$V$6:$V$125," "&amp;C78&amp;" "))*(ROW('Scales'!$V$6:$V$125)-5))))</f>
        <v/>
      </c>
      <c r="AA78" s="23">
        <f>IF(F78="","",IFERROR(IF(INDEX('Scales'!$H$6:$H$15,MATCH(O78,'Scales'!$E$6:$E$15,0))="",9E+99,INDEX('Scales'!$H$6:$H$15,MATCH(O78,'Scales'!$E$6:$E$15,0))),9E+99))</f>
        <v/>
      </c>
      <c r="AB78" s="23">
        <f>IF(N78="","",IF(AND(ISNUMBER(F78),N78&gt;0,N78&lt;=1,AA78=100),N78*100,N78))</f>
        <v/>
      </c>
    </row>
    <row r="79">
      <c r="A79" s="24" t="n"/>
      <c r="B79" s="18" t="n"/>
      <c r="C79" s="18" t="n"/>
      <c r="D79" s="18" t="n"/>
      <c r="E79" s="25" t="n"/>
      <c r="F79" s="24" t="n"/>
      <c r="G79" s="18" t="n"/>
      <c r="H79" s="24" t="n"/>
      <c r="I79" s="19">
        <f>IF(AND(C79="",D79=""),"",IF(D79&lt;&gt;"",D79,IF(Z79=0,"Other",INDEX('Scales'!$W$6:$W$125,Z79))))</f>
        <v/>
      </c>
      <c r="J79" s="26">
        <f>IF(OR(F79="",Q79,O79=0),"",IF(P79="Exact match",IFERROR(INDEX('Scales'!$N$6:$N$125,MATCH(O79&amp;"|"&amp;M79,'Scales'!$O$6:$O$125,0)),""),IF(ISNUMBER(AB79),IF(P79="4.0 points","",IF(AND(AB79&gt;=0,AB79&lt;=AA79),IFERROR(INDEX('Scales'!$N$6:$N$125,MATCH(O79&amp;"|"&amp;SUMPRODUCT(MAX(('Scales'!$K$6:$K$125=O79)*('Scales'!$M$6:$M$125&lt;=AB79)*'Scales'!$M$6:$M$125)),'Scales'!$O$6:$O$125,0)),""),"")),IFERROR(INDEX('Scales'!$N$6:$N$125,MATCH("1|"&amp;M79,'Scales'!$O$6:$O$125,0)),""))))</f>
        <v/>
      </c>
      <c r="K79" s="27">
        <f>IF(OR(F79="",Q79),"",IF(AND(P79="4.0 points",ISNUMBER(AB79)),IF(AND(AB79&gt;=0,AB79&lt;=AA79),MIN(4,AB79),""),IF(J79="","",IFERROR(INDEX('Scales'!$B$6:$C$18,MATCH(J79,'Scales'!$A$6:$A$18,0),'Scales'!$B$3),""))))</f>
        <v/>
      </c>
      <c r="L79" s="19">
        <f>IF(AND(A79="",C79="",F79=""),"",IF(F79="","Add a grade",IF(Q79,"Not counted (P, W, I grade)",IF(O79=0,"Unknown scale: pick one in column G",IF(NOT(ISNUMBER(K79)),"Check grade: not valid on this scale",IF(S79="","Check credits: use a number",IF(U79=1,"Counted","Not counted (settings)")))))))</f>
        <v/>
      </c>
      <c r="M79" s="23">
        <f>IF(F79="","",SUBSTITUTE(SUBSTITUTE(SUBSTITUTE(SUBSTITUTE(UPPER(TRIM(F79)),"%",""),"PLUS","+"),"MINUS","-")," ",""))</f>
        <v/>
      </c>
      <c r="N79" s="23">
        <f>IF(M79="","",IFERROR(VALUE(M79),""))</f>
        <v/>
      </c>
      <c r="O79" s="23">
        <f>IF(F79="","",IF(G79="",'Scales'!$F$3,IFERROR(INDEX('Scales'!$E$6:$E$15,MATCH(G79,'Scales'!$F$6:$F$15,0)),0)))</f>
        <v/>
      </c>
      <c r="P79" s="23">
        <f>IF(F79="","",IFERROR(INDEX('Scales'!$G$6:$G$15,MATCH(O79,'Scales'!$E$6:$E$15,0)),""))</f>
        <v/>
      </c>
      <c r="Q79" s="23">
        <f>IF(M79="",FALSE,COUNTIF('Scales'!$Q$6:$Q$35,M79)&gt;0)</f>
        <v/>
      </c>
      <c r="R79" s="23">
        <f>IF(A79="","",IF(ISNUMBER(A79),A79,IFERROR(VALUE(A79),IF(ISNUMBER(SEARCH("12",A79)),12,IF(ISNUMBER(SEARCH("11",A79)),11,IF(ISNUMBER(SEARCH("10",A79)),10,IF(ISNUMBER(SEARCH("9",A79)),9,IF(ISNUMBER(SEARCH("고1",A79)),10,IF(ISNUMBER(SEARCH("고2",A79)),11,IF(ISNUMBER(SEARCH("고3",A79)),12,IF(ISNUMBER(SEARCH("중3",A79)),9,IF(ISNUMBER(SEARCH("FRESH",A79)),9,IF(ISNUMBER(SEARCH("SOPH",A79)),10,IF(ISNUMBER(SEARCH("JUN",A79)),11,IF(ISNUMBER(SEARCH("SEN",A79)),12,"")))))))))))))))</f>
        <v/>
      </c>
      <c r="S79" s="23">
        <f>IF(E79="",1,IF(ISNUMBER(E79),IF(E79&gt;=0,E79,""),""))</f>
        <v/>
      </c>
      <c r="T79" s="23">
        <f>IFERROR(INDEX('Scales'!$T$6:$T$17,MATCH(I79,'Scales'!$S$6:$S$17,0))="Yes",FALSE)</f>
        <v/>
      </c>
      <c r="U79" s="23">
        <f>IF(AND(ISNUMBER(K79),ISNUMBER(S79),H79&lt;&gt;"No",OR(R79="",AND(R79&gt;='Start Here'!$C$7,R79&lt;='Start Here'!$C$8)),OR('Start Here'!$C$9="All graded courses",T79)),1,0)</f>
        <v/>
      </c>
      <c r="V79" s="23">
        <f>IF(U79=1,K79*S79,0)</f>
        <v/>
      </c>
      <c r="W79" s="23">
        <f>IF(U79=1,S79,0)</f>
        <v/>
      </c>
      <c r="X79" s="23">
        <f>IF(F79="",0,1)</f>
        <v/>
      </c>
      <c r="Y79" s="23">
        <f>IF(OR(F79="",Q79),0,IF(AND(ISNUMBER(K79),S79&lt;&gt;""),0,1))</f>
        <v/>
      </c>
      <c r="Z79" s="23">
        <f>IF(C79="",0,SUMPRODUCT(MAX(('Scales'!$V$6:$V$125&lt;&gt;"")*ISNUMBER(SEARCH('Scales'!$V$6:$V$125," "&amp;C79&amp;" "))*(ROW('Scales'!$V$6:$V$125)-5))))</f>
        <v/>
      </c>
      <c r="AA79" s="23">
        <f>IF(F79="","",IFERROR(IF(INDEX('Scales'!$H$6:$H$15,MATCH(O79,'Scales'!$E$6:$E$15,0))="",9E+99,INDEX('Scales'!$H$6:$H$15,MATCH(O79,'Scales'!$E$6:$E$15,0))),9E+99))</f>
        <v/>
      </c>
      <c r="AB79" s="23">
        <f>IF(N79="","",IF(AND(ISNUMBER(F79),N79&gt;0,N79&lt;=1,AA79=100),N79*100,N79))</f>
        <v/>
      </c>
    </row>
    <row r="80">
      <c r="A80" s="24" t="n"/>
      <c r="B80" s="18" t="n"/>
      <c r="C80" s="18" t="n"/>
      <c r="D80" s="18" t="n"/>
      <c r="E80" s="25" t="n"/>
      <c r="F80" s="24" t="n"/>
      <c r="G80" s="18" t="n"/>
      <c r="H80" s="24" t="n"/>
      <c r="I80" s="19">
        <f>IF(AND(C80="",D80=""),"",IF(D80&lt;&gt;"",D80,IF(Z80=0,"Other",INDEX('Scales'!$W$6:$W$125,Z80))))</f>
        <v/>
      </c>
      <c r="J80" s="26">
        <f>IF(OR(F80="",Q80,O80=0),"",IF(P80="Exact match",IFERROR(INDEX('Scales'!$N$6:$N$125,MATCH(O80&amp;"|"&amp;M80,'Scales'!$O$6:$O$125,0)),""),IF(ISNUMBER(AB80),IF(P80="4.0 points","",IF(AND(AB80&gt;=0,AB80&lt;=AA80),IFERROR(INDEX('Scales'!$N$6:$N$125,MATCH(O80&amp;"|"&amp;SUMPRODUCT(MAX(('Scales'!$K$6:$K$125=O80)*('Scales'!$M$6:$M$125&lt;=AB80)*'Scales'!$M$6:$M$125)),'Scales'!$O$6:$O$125,0)),""),"")),IFERROR(INDEX('Scales'!$N$6:$N$125,MATCH("1|"&amp;M80,'Scales'!$O$6:$O$125,0)),""))))</f>
        <v/>
      </c>
      <c r="K80" s="27">
        <f>IF(OR(F80="",Q80),"",IF(AND(P80="4.0 points",ISNUMBER(AB80)),IF(AND(AB80&gt;=0,AB80&lt;=AA80),MIN(4,AB80),""),IF(J80="","",IFERROR(INDEX('Scales'!$B$6:$C$18,MATCH(J80,'Scales'!$A$6:$A$18,0),'Scales'!$B$3),""))))</f>
        <v/>
      </c>
      <c r="L80" s="19">
        <f>IF(AND(A80="",C80="",F80=""),"",IF(F80="","Add a grade",IF(Q80,"Not counted (P, W, I grade)",IF(O80=0,"Unknown scale: pick one in column G",IF(NOT(ISNUMBER(K80)),"Check grade: not valid on this scale",IF(S80="","Check credits: use a number",IF(U80=1,"Counted","Not counted (settings)")))))))</f>
        <v/>
      </c>
      <c r="M80" s="23">
        <f>IF(F80="","",SUBSTITUTE(SUBSTITUTE(SUBSTITUTE(SUBSTITUTE(UPPER(TRIM(F80)),"%",""),"PLUS","+"),"MINUS","-")," ",""))</f>
        <v/>
      </c>
      <c r="N80" s="23">
        <f>IF(M80="","",IFERROR(VALUE(M80),""))</f>
        <v/>
      </c>
      <c r="O80" s="23">
        <f>IF(F80="","",IF(G80="",'Scales'!$F$3,IFERROR(INDEX('Scales'!$E$6:$E$15,MATCH(G80,'Scales'!$F$6:$F$15,0)),0)))</f>
        <v/>
      </c>
      <c r="P80" s="23">
        <f>IF(F80="","",IFERROR(INDEX('Scales'!$G$6:$G$15,MATCH(O80,'Scales'!$E$6:$E$15,0)),""))</f>
        <v/>
      </c>
      <c r="Q80" s="23">
        <f>IF(M80="",FALSE,COUNTIF('Scales'!$Q$6:$Q$35,M80)&gt;0)</f>
        <v/>
      </c>
      <c r="R80" s="23">
        <f>IF(A80="","",IF(ISNUMBER(A80),A80,IFERROR(VALUE(A80),IF(ISNUMBER(SEARCH("12",A80)),12,IF(ISNUMBER(SEARCH("11",A80)),11,IF(ISNUMBER(SEARCH("10",A80)),10,IF(ISNUMBER(SEARCH("9",A80)),9,IF(ISNUMBER(SEARCH("고1",A80)),10,IF(ISNUMBER(SEARCH("고2",A80)),11,IF(ISNUMBER(SEARCH("고3",A80)),12,IF(ISNUMBER(SEARCH("중3",A80)),9,IF(ISNUMBER(SEARCH("FRESH",A80)),9,IF(ISNUMBER(SEARCH("SOPH",A80)),10,IF(ISNUMBER(SEARCH("JUN",A80)),11,IF(ISNUMBER(SEARCH("SEN",A80)),12,"")))))))))))))))</f>
        <v/>
      </c>
      <c r="S80" s="23">
        <f>IF(E80="",1,IF(ISNUMBER(E80),IF(E80&gt;=0,E80,""),""))</f>
        <v/>
      </c>
      <c r="T80" s="23">
        <f>IFERROR(INDEX('Scales'!$T$6:$T$17,MATCH(I80,'Scales'!$S$6:$S$17,0))="Yes",FALSE)</f>
        <v/>
      </c>
      <c r="U80" s="23">
        <f>IF(AND(ISNUMBER(K80),ISNUMBER(S80),H80&lt;&gt;"No",OR(R80="",AND(R80&gt;='Start Here'!$C$7,R80&lt;='Start Here'!$C$8)),OR('Start Here'!$C$9="All graded courses",T80)),1,0)</f>
        <v/>
      </c>
      <c r="V80" s="23">
        <f>IF(U80=1,K80*S80,0)</f>
        <v/>
      </c>
      <c r="W80" s="23">
        <f>IF(U80=1,S80,0)</f>
        <v/>
      </c>
      <c r="X80" s="23">
        <f>IF(F80="",0,1)</f>
        <v/>
      </c>
      <c r="Y80" s="23">
        <f>IF(OR(F80="",Q80),0,IF(AND(ISNUMBER(K80),S80&lt;&gt;""),0,1))</f>
        <v/>
      </c>
      <c r="Z80" s="23">
        <f>IF(C80="",0,SUMPRODUCT(MAX(('Scales'!$V$6:$V$125&lt;&gt;"")*ISNUMBER(SEARCH('Scales'!$V$6:$V$125," "&amp;C80&amp;" "))*(ROW('Scales'!$V$6:$V$125)-5))))</f>
        <v/>
      </c>
      <c r="AA80" s="23">
        <f>IF(F80="","",IFERROR(IF(INDEX('Scales'!$H$6:$H$15,MATCH(O80,'Scales'!$E$6:$E$15,0))="",9E+99,INDEX('Scales'!$H$6:$H$15,MATCH(O80,'Scales'!$E$6:$E$15,0))),9E+99))</f>
        <v/>
      </c>
      <c r="AB80" s="23">
        <f>IF(N80="","",IF(AND(ISNUMBER(F80),N80&gt;0,N80&lt;=1,AA80=100),N80*100,N80))</f>
        <v/>
      </c>
    </row>
    <row r="81">
      <c r="A81" s="24" t="n"/>
      <c r="B81" s="18" t="n"/>
      <c r="C81" s="18" t="n"/>
      <c r="D81" s="18" t="n"/>
      <c r="E81" s="25" t="n"/>
      <c r="F81" s="24" t="n"/>
      <c r="G81" s="18" t="n"/>
      <c r="H81" s="24" t="n"/>
      <c r="I81" s="19">
        <f>IF(AND(C81="",D81=""),"",IF(D81&lt;&gt;"",D81,IF(Z81=0,"Other",INDEX('Scales'!$W$6:$W$125,Z81))))</f>
        <v/>
      </c>
      <c r="J81" s="26">
        <f>IF(OR(F81="",Q81,O81=0),"",IF(P81="Exact match",IFERROR(INDEX('Scales'!$N$6:$N$125,MATCH(O81&amp;"|"&amp;M81,'Scales'!$O$6:$O$125,0)),""),IF(ISNUMBER(AB81),IF(P81="4.0 points","",IF(AND(AB81&gt;=0,AB81&lt;=AA81),IFERROR(INDEX('Scales'!$N$6:$N$125,MATCH(O81&amp;"|"&amp;SUMPRODUCT(MAX(('Scales'!$K$6:$K$125=O81)*('Scales'!$M$6:$M$125&lt;=AB81)*'Scales'!$M$6:$M$125)),'Scales'!$O$6:$O$125,0)),""),"")),IFERROR(INDEX('Scales'!$N$6:$N$125,MATCH("1|"&amp;M81,'Scales'!$O$6:$O$125,0)),""))))</f>
        <v/>
      </c>
      <c r="K81" s="27">
        <f>IF(OR(F81="",Q81),"",IF(AND(P81="4.0 points",ISNUMBER(AB81)),IF(AND(AB81&gt;=0,AB81&lt;=AA81),MIN(4,AB81),""),IF(J81="","",IFERROR(INDEX('Scales'!$B$6:$C$18,MATCH(J81,'Scales'!$A$6:$A$18,0),'Scales'!$B$3),""))))</f>
        <v/>
      </c>
      <c r="L81" s="19">
        <f>IF(AND(A81="",C81="",F81=""),"",IF(F81="","Add a grade",IF(Q81,"Not counted (P, W, I grade)",IF(O81=0,"Unknown scale: pick one in column G",IF(NOT(ISNUMBER(K81)),"Check grade: not valid on this scale",IF(S81="","Check credits: use a number",IF(U81=1,"Counted","Not counted (settings)")))))))</f>
        <v/>
      </c>
      <c r="M81" s="23">
        <f>IF(F81="","",SUBSTITUTE(SUBSTITUTE(SUBSTITUTE(SUBSTITUTE(UPPER(TRIM(F81)),"%",""),"PLUS","+"),"MINUS","-")," ",""))</f>
        <v/>
      </c>
      <c r="N81" s="23">
        <f>IF(M81="","",IFERROR(VALUE(M81),""))</f>
        <v/>
      </c>
      <c r="O81" s="23">
        <f>IF(F81="","",IF(G81="",'Scales'!$F$3,IFERROR(INDEX('Scales'!$E$6:$E$15,MATCH(G81,'Scales'!$F$6:$F$15,0)),0)))</f>
        <v/>
      </c>
      <c r="P81" s="23">
        <f>IF(F81="","",IFERROR(INDEX('Scales'!$G$6:$G$15,MATCH(O81,'Scales'!$E$6:$E$15,0)),""))</f>
        <v/>
      </c>
      <c r="Q81" s="23">
        <f>IF(M81="",FALSE,COUNTIF('Scales'!$Q$6:$Q$35,M81)&gt;0)</f>
        <v/>
      </c>
      <c r="R81" s="23">
        <f>IF(A81="","",IF(ISNUMBER(A81),A81,IFERROR(VALUE(A81),IF(ISNUMBER(SEARCH("12",A81)),12,IF(ISNUMBER(SEARCH("11",A81)),11,IF(ISNUMBER(SEARCH("10",A81)),10,IF(ISNUMBER(SEARCH("9",A81)),9,IF(ISNUMBER(SEARCH("고1",A81)),10,IF(ISNUMBER(SEARCH("고2",A81)),11,IF(ISNUMBER(SEARCH("고3",A81)),12,IF(ISNUMBER(SEARCH("중3",A81)),9,IF(ISNUMBER(SEARCH("FRESH",A81)),9,IF(ISNUMBER(SEARCH("SOPH",A81)),10,IF(ISNUMBER(SEARCH("JUN",A81)),11,IF(ISNUMBER(SEARCH("SEN",A81)),12,"")))))))))))))))</f>
        <v/>
      </c>
      <c r="S81" s="23">
        <f>IF(E81="",1,IF(ISNUMBER(E81),IF(E81&gt;=0,E81,""),""))</f>
        <v/>
      </c>
      <c r="T81" s="23">
        <f>IFERROR(INDEX('Scales'!$T$6:$T$17,MATCH(I81,'Scales'!$S$6:$S$17,0))="Yes",FALSE)</f>
        <v/>
      </c>
      <c r="U81" s="23">
        <f>IF(AND(ISNUMBER(K81),ISNUMBER(S81),H81&lt;&gt;"No",OR(R81="",AND(R81&gt;='Start Here'!$C$7,R81&lt;='Start Here'!$C$8)),OR('Start Here'!$C$9="All graded courses",T81)),1,0)</f>
        <v/>
      </c>
      <c r="V81" s="23">
        <f>IF(U81=1,K81*S81,0)</f>
        <v/>
      </c>
      <c r="W81" s="23">
        <f>IF(U81=1,S81,0)</f>
        <v/>
      </c>
      <c r="X81" s="23">
        <f>IF(F81="",0,1)</f>
        <v/>
      </c>
      <c r="Y81" s="23">
        <f>IF(OR(F81="",Q81),0,IF(AND(ISNUMBER(K81),S81&lt;&gt;""),0,1))</f>
        <v/>
      </c>
      <c r="Z81" s="23">
        <f>IF(C81="",0,SUMPRODUCT(MAX(('Scales'!$V$6:$V$125&lt;&gt;"")*ISNUMBER(SEARCH('Scales'!$V$6:$V$125," "&amp;C81&amp;" "))*(ROW('Scales'!$V$6:$V$125)-5))))</f>
        <v/>
      </c>
      <c r="AA81" s="23">
        <f>IF(F81="","",IFERROR(IF(INDEX('Scales'!$H$6:$H$15,MATCH(O81,'Scales'!$E$6:$E$15,0))="",9E+99,INDEX('Scales'!$H$6:$H$15,MATCH(O81,'Scales'!$E$6:$E$15,0))),9E+99))</f>
        <v/>
      </c>
      <c r="AB81" s="23">
        <f>IF(N81="","",IF(AND(ISNUMBER(F81),N81&gt;0,N81&lt;=1,AA81=100),N81*100,N81))</f>
        <v/>
      </c>
    </row>
    <row r="82">
      <c r="A82" s="24" t="n"/>
      <c r="B82" s="18" t="n"/>
      <c r="C82" s="18" t="n"/>
      <c r="D82" s="18" t="n"/>
      <c r="E82" s="25" t="n"/>
      <c r="F82" s="24" t="n"/>
      <c r="G82" s="18" t="n"/>
      <c r="H82" s="24" t="n"/>
      <c r="I82" s="19">
        <f>IF(AND(C82="",D82=""),"",IF(D82&lt;&gt;"",D82,IF(Z82=0,"Other",INDEX('Scales'!$W$6:$W$125,Z82))))</f>
        <v/>
      </c>
      <c r="J82" s="26">
        <f>IF(OR(F82="",Q82,O82=0),"",IF(P82="Exact match",IFERROR(INDEX('Scales'!$N$6:$N$125,MATCH(O82&amp;"|"&amp;M82,'Scales'!$O$6:$O$125,0)),""),IF(ISNUMBER(AB82),IF(P82="4.0 points","",IF(AND(AB82&gt;=0,AB82&lt;=AA82),IFERROR(INDEX('Scales'!$N$6:$N$125,MATCH(O82&amp;"|"&amp;SUMPRODUCT(MAX(('Scales'!$K$6:$K$125=O82)*('Scales'!$M$6:$M$125&lt;=AB82)*'Scales'!$M$6:$M$125)),'Scales'!$O$6:$O$125,0)),""),"")),IFERROR(INDEX('Scales'!$N$6:$N$125,MATCH("1|"&amp;M82,'Scales'!$O$6:$O$125,0)),""))))</f>
        <v/>
      </c>
      <c r="K82" s="27">
        <f>IF(OR(F82="",Q82),"",IF(AND(P82="4.0 points",ISNUMBER(AB82)),IF(AND(AB82&gt;=0,AB82&lt;=AA82),MIN(4,AB82),""),IF(J82="","",IFERROR(INDEX('Scales'!$B$6:$C$18,MATCH(J82,'Scales'!$A$6:$A$18,0),'Scales'!$B$3),""))))</f>
        <v/>
      </c>
      <c r="L82" s="19">
        <f>IF(AND(A82="",C82="",F82=""),"",IF(F82="","Add a grade",IF(Q82,"Not counted (P, W, I grade)",IF(O82=0,"Unknown scale: pick one in column G",IF(NOT(ISNUMBER(K82)),"Check grade: not valid on this scale",IF(S82="","Check credits: use a number",IF(U82=1,"Counted","Not counted (settings)")))))))</f>
        <v/>
      </c>
      <c r="M82" s="23">
        <f>IF(F82="","",SUBSTITUTE(SUBSTITUTE(SUBSTITUTE(SUBSTITUTE(UPPER(TRIM(F82)),"%",""),"PLUS","+"),"MINUS","-")," ",""))</f>
        <v/>
      </c>
      <c r="N82" s="23">
        <f>IF(M82="","",IFERROR(VALUE(M82),""))</f>
        <v/>
      </c>
      <c r="O82" s="23">
        <f>IF(F82="","",IF(G82="",'Scales'!$F$3,IFERROR(INDEX('Scales'!$E$6:$E$15,MATCH(G82,'Scales'!$F$6:$F$15,0)),0)))</f>
        <v/>
      </c>
      <c r="P82" s="23">
        <f>IF(F82="","",IFERROR(INDEX('Scales'!$G$6:$G$15,MATCH(O82,'Scales'!$E$6:$E$15,0)),""))</f>
        <v/>
      </c>
      <c r="Q82" s="23">
        <f>IF(M82="",FALSE,COUNTIF('Scales'!$Q$6:$Q$35,M82)&gt;0)</f>
        <v/>
      </c>
      <c r="R82" s="23">
        <f>IF(A82="","",IF(ISNUMBER(A82),A82,IFERROR(VALUE(A82),IF(ISNUMBER(SEARCH("12",A82)),12,IF(ISNUMBER(SEARCH("11",A82)),11,IF(ISNUMBER(SEARCH("10",A82)),10,IF(ISNUMBER(SEARCH("9",A82)),9,IF(ISNUMBER(SEARCH("고1",A82)),10,IF(ISNUMBER(SEARCH("고2",A82)),11,IF(ISNUMBER(SEARCH("고3",A82)),12,IF(ISNUMBER(SEARCH("중3",A82)),9,IF(ISNUMBER(SEARCH("FRESH",A82)),9,IF(ISNUMBER(SEARCH("SOPH",A82)),10,IF(ISNUMBER(SEARCH("JUN",A82)),11,IF(ISNUMBER(SEARCH("SEN",A82)),12,"")))))))))))))))</f>
        <v/>
      </c>
      <c r="S82" s="23">
        <f>IF(E82="",1,IF(ISNUMBER(E82),IF(E82&gt;=0,E82,""),""))</f>
        <v/>
      </c>
      <c r="T82" s="23">
        <f>IFERROR(INDEX('Scales'!$T$6:$T$17,MATCH(I82,'Scales'!$S$6:$S$17,0))="Yes",FALSE)</f>
        <v/>
      </c>
      <c r="U82" s="23">
        <f>IF(AND(ISNUMBER(K82),ISNUMBER(S82),H82&lt;&gt;"No",OR(R82="",AND(R82&gt;='Start Here'!$C$7,R82&lt;='Start Here'!$C$8)),OR('Start Here'!$C$9="All graded courses",T82)),1,0)</f>
        <v/>
      </c>
      <c r="V82" s="23">
        <f>IF(U82=1,K82*S82,0)</f>
        <v/>
      </c>
      <c r="W82" s="23">
        <f>IF(U82=1,S82,0)</f>
        <v/>
      </c>
      <c r="X82" s="23">
        <f>IF(F82="",0,1)</f>
        <v/>
      </c>
      <c r="Y82" s="23">
        <f>IF(OR(F82="",Q82),0,IF(AND(ISNUMBER(K82),S82&lt;&gt;""),0,1))</f>
        <v/>
      </c>
      <c r="Z82" s="23">
        <f>IF(C82="",0,SUMPRODUCT(MAX(('Scales'!$V$6:$V$125&lt;&gt;"")*ISNUMBER(SEARCH('Scales'!$V$6:$V$125," "&amp;C82&amp;" "))*(ROW('Scales'!$V$6:$V$125)-5))))</f>
        <v/>
      </c>
      <c r="AA82" s="23">
        <f>IF(F82="","",IFERROR(IF(INDEX('Scales'!$H$6:$H$15,MATCH(O82,'Scales'!$E$6:$E$15,0))="",9E+99,INDEX('Scales'!$H$6:$H$15,MATCH(O82,'Scales'!$E$6:$E$15,0))),9E+99))</f>
        <v/>
      </c>
      <c r="AB82" s="23">
        <f>IF(N82="","",IF(AND(ISNUMBER(F82),N82&gt;0,N82&lt;=1,AA82=100),N82*100,N82))</f>
        <v/>
      </c>
    </row>
    <row r="83">
      <c r="A83" s="24" t="n"/>
      <c r="B83" s="18" t="n"/>
      <c r="C83" s="18" t="n"/>
      <c r="D83" s="18" t="n"/>
      <c r="E83" s="25" t="n"/>
      <c r="F83" s="24" t="n"/>
      <c r="G83" s="18" t="n"/>
      <c r="H83" s="24" t="n"/>
      <c r="I83" s="19">
        <f>IF(AND(C83="",D83=""),"",IF(D83&lt;&gt;"",D83,IF(Z83=0,"Other",INDEX('Scales'!$W$6:$W$125,Z83))))</f>
        <v/>
      </c>
      <c r="J83" s="26">
        <f>IF(OR(F83="",Q83,O83=0),"",IF(P83="Exact match",IFERROR(INDEX('Scales'!$N$6:$N$125,MATCH(O83&amp;"|"&amp;M83,'Scales'!$O$6:$O$125,0)),""),IF(ISNUMBER(AB83),IF(P83="4.0 points","",IF(AND(AB83&gt;=0,AB83&lt;=AA83),IFERROR(INDEX('Scales'!$N$6:$N$125,MATCH(O83&amp;"|"&amp;SUMPRODUCT(MAX(('Scales'!$K$6:$K$125=O83)*('Scales'!$M$6:$M$125&lt;=AB83)*'Scales'!$M$6:$M$125)),'Scales'!$O$6:$O$125,0)),""),"")),IFERROR(INDEX('Scales'!$N$6:$N$125,MATCH("1|"&amp;M83,'Scales'!$O$6:$O$125,0)),""))))</f>
        <v/>
      </c>
      <c r="K83" s="27">
        <f>IF(OR(F83="",Q83),"",IF(AND(P83="4.0 points",ISNUMBER(AB83)),IF(AND(AB83&gt;=0,AB83&lt;=AA83),MIN(4,AB83),""),IF(J83="","",IFERROR(INDEX('Scales'!$B$6:$C$18,MATCH(J83,'Scales'!$A$6:$A$18,0),'Scales'!$B$3),""))))</f>
        <v/>
      </c>
      <c r="L83" s="19">
        <f>IF(AND(A83="",C83="",F83=""),"",IF(F83="","Add a grade",IF(Q83,"Not counted (P, W, I grade)",IF(O83=0,"Unknown scale: pick one in column G",IF(NOT(ISNUMBER(K83)),"Check grade: not valid on this scale",IF(S83="","Check credits: use a number",IF(U83=1,"Counted","Not counted (settings)")))))))</f>
        <v/>
      </c>
      <c r="M83" s="23">
        <f>IF(F83="","",SUBSTITUTE(SUBSTITUTE(SUBSTITUTE(SUBSTITUTE(UPPER(TRIM(F83)),"%",""),"PLUS","+"),"MINUS","-")," ",""))</f>
        <v/>
      </c>
      <c r="N83" s="23">
        <f>IF(M83="","",IFERROR(VALUE(M83),""))</f>
        <v/>
      </c>
      <c r="O83" s="23">
        <f>IF(F83="","",IF(G83="",'Scales'!$F$3,IFERROR(INDEX('Scales'!$E$6:$E$15,MATCH(G83,'Scales'!$F$6:$F$15,0)),0)))</f>
        <v/>
      </c>
      <c r="P83" s="23">
        <f>IF(F83="","",IFERROR(INDEX('Scales'!$G$6:$G$15,MATCH(O83,'Scales'!$E$6:$E$15,0)),""))</f>
        <v/>
      </c>
      <c r="Q83" s="23">
        <f>IF(M83="",FALSE,COUNTIF('Scales'!$Q$6:$Q$35,M83)&gt;0)</f>
        <v/>
      </c>
      <c r="R83" s="23">
        <f>IF(A83="","",IF(ISNUMBER(A83),A83,IFERROR(VALUE(A83),IF(ISNUMBER(SEARCH("12",A83)),12,IF(ISNUMBER(SEARCH("11",A83)),11,IF(ISNUMBER(SEARCH("10",A83)),10,IF(ISNUMBER(SEARCH("9",A83)),9,IF(ISNUMBER(SEARCH("고1",A83)),10,IF(ISNUMBER(SEARCH("고2",A83)),11,IF(ISNUMBER(SEARCH("고3",A83)),12,IF(ISNUMBER(SEARCH("중3",A83)),9,IF(ISNUMBER(SEARCH("FRESH",A83)),9,IF(ISNUMBER(SEARCH("SOPH",A83)),10,IF(ISNUMBER(SEARCH("JUN",A83)),11,IF(ISNUMBER(SEARCH("SEN",A83)),12,"")))))))))))))))</f>
        <v/>
      </c>
      <c r="S83" s="23">
        <f>IF(E83="",1,IF(ISNUMBER(E83),IF(E83&gt;=0,E83,""),""))</f>
        <v/>
      </c>
      <c r="T83" s="23">
        <f>IFERROR(INDEX('Scales'!$T$6:$T$17,MATCH(I83,'Scales'!$S$6:$S$17,0))="Yes",FALSE)</f>
        <v/>
      </c>
      <c r="U83" s="23">
        <f>IF(AND(ISNUMBER(K83),ISNUMBER(S83),H83&lt;&gt;"No",OR(R83="",AND(R83&gt;='Start Here'!$C$7,R83&lt;='Start Here'!$C$8)),OR('Start Here'!$C$9="All graded courses",T83)),1,0)</f>
        <v/>
      </c>
      <c r="V83" s="23">
        <f>IF(U83=1,K83*S83,0)</f>
        <v/>
      </c>
      <c r="W83" s="23">
        <f>IF(U83=1,S83,0)</f>
        <v/>
      </c>
      <c r="X83" s="23">
        <f>IF(F83="",0,1)</f>
        <v/>
      </c>
      <c r="Y83" s="23">
        <f>IF(OR(F83="",Q83),0,IF(AND(ISNUMBER(K83),S83&lt;&gt;""),0,1))</f>
        <v/>
      </c>
      <c r="Z83" s="23">
        <f>IF(C83="",0,SUMPRODUCT(MAX(('Scales'!$V$6:$V$125&lt;&gt;"")*ISNUMBER(SEARCH('Scales'!$V$6:$V$125," "&amp;C83&amp;" "))*(ROW('Scales'!$V$6:$V$125)-5))))</f>
        <v/>
      </c>
      <c r="AA83" s="23">
        <f>IF(F83="","",IFERROR(IF(INDEX('Scales'!$H$6:$H$15,MATCH(O83,'Scales'!$E$6:$E$15,0))="",9E+99,INDEX('Scales'!$H$6:$H$15,MATCH(O83,'Scales'!$E$6:$E$15,0))),9E+99))</f>
        <v/>
      </c>
      <c r="AB83" s="23">
        <f>IF(N83="","",IF(AND(ISNUMBER(F83),N83&gt;0,N83&lt;=1,AA83=100),N83*100,N83))</f>
        <v/>
      </c>
    </row>
    <row r="84">
      <c r="A84" s="24" t="n"/>
      <c r="B84" s="18" t="n"/>
      <c r="C84" s="18" t="n"/>
      <c r="D84" s="18" t="n"/>
      <c r="E84" s="25" t="n"/>
      <c r="F84" s="24" t="n"/>
      <c r="G84" s="18" t="n"/>
      <c r="H84" s="24" t="n"/>
      <c r="I84" s="19">
        <f>IF(AND(C84="",D84=""),"",IF(D84&lt;&gt;"",D84,IF(Z84=0,"Other",INDEX('Scales'!$W$6:$W$125,Z84))))</f>
        <v/>
      </c>
      <c r="J84" s="26">
        <f>IF(OR(F84="",Q84,O84=0),"",IF(P84="Exact match",IFERROR(INDEX('Scales'!$N$6:$N$125,MATCH(O84&amp;"|"&amp;M84,'Scales'!$O$6:$O$125,0)),""),IF(ISNUMBER(AB84),IF(P84="4.0 points","",IF(AND(AB84&gt;=0,AB84&lt;=AA84),IFERROR(INDEX('Scales'!$N$6:$N$125,MATCH(O84&amp;"|"&amp;SUMPRODUCT(MAX(('Scales'!$K$6:$K$125=O84)*('Scales'!$M$6:$M$125&lt;=AB84)*'Scales'!$M$6:$M$125)),'Scales'!$O$6:$O$125,0)),""),"")),IFERROR(INDEX('Scales'!$N$6:$N$125,MATCH("1|"&amp;M84,'Scales'!$O$6:$O$125,0)),""))))</f>
        <v/>
      </c>
      <c r="K84" s="27">
        <f>IF(OR(F84="",Q84),"",IF(AND(P84="4.0 points",ISNUMBER(AB84)),IF(AND(AB84&gt;=0,AB84&lt;=AA84),MIN(4,AB84),""),IF(J84="","",IFERROR(INDEX('Scales'!$B$6:$C$18,MATCH(J84,'Scales'!$A$6:$A$18,0),'Scales'!$B$3),""))))</f>
        <v/>
      </c>
      <c r="L84" s="19">
        <f>IF(AND(A84="",C84="",F84=""),"",IF(F84="","Add a grade",IF(Q84,"Not counted (P, W, I grade)",IF(O84=0,"Unknown scale: pick one in column G",IF(NOT(ISNUMBER(K84)),"Check grade: not valid on this scale",IF(S84="","Check credits: use a number",IF(U84=1,"Counted","Not counted (settings)")))))))</f>
        <v/>
      </c>
      <c r="M84" s="23">
        <f>IF(F84="","",SUBSTITUTE(SUBSTITUTE(SUBSTITUTE(SUBSTITUTE(UPPER(TRIM(F84)),"%",""),"PLUS","+"),"MINUS","-")," ",""))</f>
        <v/>
      </c>
      <c r="N84" s="23">
        <f>IF(M84="","",IFERROR(VALUE(M84),""))</f>
        <v/>
      </c>
      <c r="O84" s="23">
        <f>IF(F84="","",IF(G84="",'Scales'!$F$3,IFERROR(INDEX('Scales'!$E$6:$E$15,MATCH(G84,'Scales'!$F$6:$F$15,0)),0)))</f>
        <v/>
      </c>
      <c r="P84" s="23">
        <f>IF(F84="","",IFERROR(INDEX('Scales'!$G$6:$G$15,MATCH(O84,'Scales'!$E$6:$E$15,0)),""))</f>
        <v/>
      </c>
      <c r="Q84" s="23">
        <f>IF(M84="",FALSE,COUNTIF('Scales'!$Q$6:$Q$35,M84)&gt;0)</f>
        <v/>
      </c>
      <c r="R84" s="23">
        <f>IF(A84="","",IF(ISNUMBER(A84),A84,IFERROR(VALUE(A84),IF(ISNUMBER(SEARCH("12",A84)),12,IF(ISNUMBER(SEARCH("11",A84)),11,IF(ISNUMBER(SEARCH("10",A84)),10,IF(ISNUMBER(SEARCH("9",A84)),9,IF(ISNUMBER(SEARCH("고1",A84)),10,IF(ISNUMBER(SEARCH("고2",A84)),11,IF(ISNUMBER(SEARCH("고3",A84)),12,IF(ISNUMBER(SEARCH("중3",A84)),9,IF(ISNUMBER(SEARCH("FRESH",A84)),9,IF(ISNUMBER(SEARCH("SOPH",A84)),10,IF(ISNUMBER(SEARCH("JUN",A84)),11,IF(ISNUMBER(SEARCH("SEN",A84)),12,"")))))))))))))))</f>
        <v/>
      </c>
      <c r="S84" s="23">
        <f>IF(E84="",1,IF(ISNUMBER(E84),IF(E84&gt;=0,E84,""),""))</f>
        <v/>
      </c>
      <c r="T84" s="23">
        <f>IFERROR(INDEX('Scales'!$T$6:$T$17,MATCH(I84,'Scales'!$S$6:$S$17,0))="Yes",FALSE)</f>
        <v/>
      </c>
      <c r="U84" s="23">
        <f>IF(AND(ISNUMBER(K84),ISNUMBER(S84),H84&lt;&gt;"No",OR(R84="",AND(R84&gt;='Start Here'!$C$7,R84&lt;='Start Here'!$C$8)),OR('Start Here'!$C$9="All graded courses",T84)),1,0)</f>
        <v/>
      </c>
      <c r="V84" s="23">
        <f>IF(U84=1,K84*S84,0)</f>
        <v/>
      </c>
      <c r="W84" s="23">
        <f>IF(U84=1,S84,0)</f>
        <v/>
      </c>
      <c r="X84" s="23">
        <f>IF(F84="",0,1)</f>
        <v/>
      </c>
      <c r="Y84" s="23">
        <f>IF(OR(F84="",Q84),0,IF(AND(ISNUMBER(K84),S84&lt;&gt;""),0,1))</f>
        <v/>
      </c>
      <c r="Z84" s="23">
        <f>IF(C84="",0,SUMPRODUCT(MAX(('Scales'!$V$6:$V$125&lt;&gt;"")*ISNUMBER(SEARCH('Scales'!$V$6:$V$125," "&amp;C84&amp;" "))*(ROW('Scales'!$V$6:$V$125)-5))))</f>
        <v/>
      </c>
      <c r="AA84" s="23">
        <f>IF(F84="","",IFERROR(IF(INDEX('Scales'!$H$6:$H$15,MATCH(O84,'Scales'!$E$6:$E$15,0))="",9E+99,INDEX('Scales'!$H$6:$H$15,MATCH(O84,'Scales'!$E$6:$E$15,0))),9E+99))</f>
        <v/>
      </c>
      <c r="AB84" s="23">
        <f>IF(N84="","",IF(AND(ISNUMBER(F84),N84&gt;0,N84&lt;=1,AA84=100),N84*100,N84))</f>
        <v/>
      </c>
    </row>
    <row r="85">
      <c r="A85" s="24" t="n"/>
      <c r="B85" s="18" t="n"/>
      <c r="C85" s="18" t="n"/>
      <c r="D85" s="18" t="n"/>
      <c r="E85" s="25" t="n"/>
      <c r="F85" s="24" t="n"/>
      <c r="G85" s="18" t="n"/>
      <c r="H85" s="24" t="n"/>
      <c r="I85" s="19">
        <f>IF(AND(C85="",D85=""),"",IF(D85&lt;&gt;"",D85,IF(Z85=0,"Other",INDEX('Scales'!$W$6:$W$125,Z85))))</f>
        <v/>
      </c>
      <c r="J85" s="26">
        <f>IF(OR(F85="",Q85,O85=0),"",IF(P85="Exact match",IFERROR(INDEX('Scales'!$N$6:$N$125,MATCH(O85&amp;"|"&amp;M85,'Scales'!$O$6:$O$125,0)),""),IF(ISNUMBER(AB85),IF(P85="4.0 points","",IF(AND(AB85&gt;=0,AB85&lt;=AA85),IFERROR(INDEX('Scales'!$N$6:$N$125,MATCH(O85&amp;"|"&amp;SUMPRODUCT(MAX(('Scales'!$K$6:$K$125=O85)*('Scales'!$M$6:$M$125&lt;=AB85)*'Scales'!$M$6:$M$125)),'Scales'!$O$6:$O$125,0)),""),"")),IFERROR(INDEX('Scales'!$N$6:$N$125,MATCH("1|"&amp;M85,'Scales'!$O$6:$O$125,0)),""))))</f>
        <v/>
      </c>
      <c r="K85" s="27">
        <f>IF(OR(F85="",Q85),"",IF(AND(P85="4.0 points",ISNUMBER(AB85)),IF(AND(AB85&gt;=0,AB85&lt;=AA85),MIN(4,AB85),""),IF(J85="","",IFERROR(INDEX('Scales'!$B$6:$C$18,MATCH(J85,'Scales'!$A$6:$A$18,0),'Scales'!$B$3),""))))</f>
        <v/>
      </c>
      <c r="L85" s="19">
        <f>IF(AND(A85="",C85="",F85=""),"",IF(F85="","Add a grade",IF(Q85,"Not counted (P, W, I grade)",IF(O85=0,"Unknown scale: pick one in column G",IF(NOT(ISNUMBER(K85)),"Check grade: not valid on this scale",IF(S85="","Check credits: use a number",IF(U85=1,"Counted","Not counted (settings)")))))))</f>
        <v/>
      </c>
      <c r="M85" s="23">
        <f>IF(F85="","",SUBSTITUTE(SUBSTITUTE(SUBSTITUTE(SUBSTITUTE(UPPER(TRIM(F85)),"%",""),"PLUS","+"),"MINUS","-")," ",""))</f>
        <v/>
      </c>
      <c r="N85" s="23">
        <f>IF(M85="","",IFERROR(VALUE(M85),""))</f>
        <v/>
      </c>
      <c r="O85" s="23">
        <f>IF(F85="","",IF(G85="",'Scales'!$F$3,IFERROR(INDEX('Scales'!$E$6:$E$15,MATCH(G85,'Scales'!$F$6:$F$15,0)),0)))</f>
        <v/>
      </c>
      <c r="P85" s="23">
        <f>IF(F85="","",IFERROR(INDEX('Scales'!$G$6:$G$15,MATCH(O85,'Scales'!$E$6:$E$15,0)),""))</f>
        <v/>
      </c>
      <c r="Q85" s="23">
        <f>IF(M85="",FALSE,COUNTIF('Scales'!$Q$6:$Q$35,M85)&gt;0)</f>
        <v/>
      </c>
      <c r="R85" s="23">
        <f>IF(A85="","",IF(ISNUMBER(A85),A85,IFERROR(VALUE(A85),IF(ISNUMBER(SEARCH("12",A85)),12,IF(ISNUMBER(SEARCH("11",A85)),11,IF(ISNUMBER(SEARCH("10",A85)),10,IF(ISNUMBER(SEARCH("9",A85)),9,IF(ISNUMBER(SEARCH("고1",A85)),10,IF(ISNUMBER(SEARCH("고2",A85)),11,IF(ISNUMBER(SEARCH("고3",A85)),12,IF(ISNUMBER(SEARCH("중3",A85)),9,IF(ISNUMBER(SEARCH("FRESH",A85)),9,IF(ISNUMBER(SEARCH("SOPH",A85)),10,IF(ISNUMBER(SEARCH("JUN",A85)),11,IF(ISNUMBER(SEARCH("SEN",A85)),12,"")))))))))))))))</f>
        <v/>
      </c>
      <c r="S85" s="23">
        <f>IF(E85="",1,IF(ISNUMBER(E85),IF(E85&gt;=0,E85,""),""))</f>
        <v/>
      </c>
      <c r="T85" s="23">
        <f>IFERROR(INDEX('Scales'!$T$6:$T$17,MATCH(I85,'Scales'!$S$6:$S$17,0))="Yes",FALSE)</f>
        <v/>
      </c>
      <c r="U85" s="23">
        <f>IF(AND(ISNUMBER(K85),ISNUMBER(S85),H85&lt;&gt;"No",OR(R85="",AND(R85&gt;='Start Here'!$C$7,R85&lt;='Start Here'!$C$8)),OR('Start Here'!$C$9="All graded courses",T85)),1,0)</f>
        <v/>
      </c>
      <c r="V85" s="23">
        <f>IF(U85=1,K85*S85,0)</f>
        <v/>
      </c>
      <c r="W85" s="23">
        <f>IF(U85=1,S85,0)</f>
        <v/>
      </c>
      <c r="X85" s="23">
        <f>IF(F85="",0,1)</f>
        <v/>
      </c>
      <c r="Y85" s="23">
        <f>IF(OR(F85="",Q85),0,IF(AND(ISNUMBER(K85),S85&lt;&gt;""),0,1))</f>
        <v/>
      </c>
      <c r="Z85" s="23">
        <f>IF(C85="",0,SUMPRODUCT(MAX(('Scales'!$V$6:$V$125&lt;&gt;"")*ISNUMBER(SEARCH('Scales'!$V$6:$V$125," "&amp;C85&amp;" "))*(ROW('Scales'!$V$6:$V$125)-5))))</f>
        <v/>
      </c>
      <c r="AA85" s="23">
        <f>IF(F85="","",IFERROR(IF(INDEX('Scales'!$H$6:$H$15,MATCH(O85,'Scales'!$E$6:$E$15,0))="",9E+99,INDEX('Scales'!$H$6:$H$15,MATCH(O85,'Scales'!$E$6:$E$15,0))),9E+99))</f>
        <v/>
      </c>
      <c r="AB85" s="23">
        <f>IF(N85="","",IF(AND(ISNUMBER(F85),N85&gt;0,N85&lt;=1,AA85=100),N85*100,N85))</f>
        <v/>
      </c>
    </row>
    <row r="86">
      <c r="A86" s="24" t="n"/>
      <c r="B86" s="18" t="n"/>
      <c r="C86" s="18" t="n"/>
      <c r="D86" s="18" t="n"/>
      <c r="E86" s="25" t="n"/>
      <c r="F86" s="24" t="n"/>
      <c r="G86" s="18" t="n"/>
      <c r="H86" s="24" t="n"/>
      <c r="I86" s="19">
        <f>IF(AND(C86="",D86=""),"",IF(D86&lt;&gt;"",D86,IF(Z86=0,"Other",INDEX('Scales'!$W$6:$W$125,Z86))))</f>
        <v/>
      </c>
      <c r="J86" s="26">
        <f>IF(OR(F86="",Q86,O86=0),"",IF(P86="Exact match",IFERROR(INDEX('Scales'!$N$6:$N$125,MATCH(O86&amp;"|"&amp;M86,'Scales'!$O$6:$O$125,0)),""),IF(ISNUMBER(AB86),IF(P86="4.0 points","",IF(AND(AB86&gt;=0,AB86&lt;=AA86),IFERROR(INDEX('Scales'!$N$6:$N$125,MATCH(O86&amp;"|"&amp;SUMPRODUCT(MAX(('Scales'!$K$6:$K$125=O86)*('Scales'!$M$6:$M$125&lt;=AB86)*'Scales'!$M$6:$M$125)),'Scales'!$O$6:$O$125,0)),""),"")),IFERROR(INDEX('Scales'!$N$6:$N$125,MATCH("1|"&amp;M86,'Scales'!$O$6:$O$125,0)),""))))</f>
        <v/>
      </c>
      <c r="K86" s="27">
        <f>IF(OR(F86="",Q86),"",IF(AND(P86="4.0 points",ISNUMBER(AB86)),IF(AND(AB86&gt;=0,AB86&lt;=AA86),MIN(4,AB86),""),IF(J86="","",IFERROR(INDEX('Scales'!$B$6:$C$18,MATCH(J86,'Scales'!$A$6:$A$18,0),'Scales'!$B$3),""))))</f>
        <v/>
      </c>
      <c r="L86" s="19">
        <f>IF(AND(A86="",C86="",F86=""),"",IF(F86="","Add a grade",IF(Q86,"Not counted (P, W, I grade)",IF(O86=0,"Unknown scale: pick one in column G",IF(NOT(ISNUMBER(K86)),"Check grade: not valid on this scale",IF(S86="","Check credits: use a number",IF(U86=1,"Counted","Not counted (settings)")))))))</f>
        <v/>
      </c>
      <c r="M86" s="23">
        <f>IF(F86="","",SUBSTITUTE(SUBSTITUTE(SUBSTITUTE(SUBSTITUTE(UPPER(TRIM(F86)),"%",""),"PLUS","+"),"MINUS","-")," ",""))</f>
        <v/>
      </c>
      <c r="N86" s="23">
        <f>IF(M86="","",IFERROR(VALUE(M86),""))</f>
        <v/>
      </c>
      <c r="O86" s="23">
        <f>IF(F86="","",IF(G86="",'Scales'!$F$3,IFERROR(INDEX('Scales'!$E$6:$E$15,MATCH(G86,'Scales'!$F$6:$F$15,0)),0)))</f>
        <v/>
      </c>
      <c r="P86" s="23">
        <f>IF(F86="","",IFERROR(INDEX('Scales'!$G$6:$G$15,MATCH(O86,'Scales'!$E$6:$E$15,0)),""))</f>
        <v/>
      </c>
      <c r="Q86" s="23">
        <f>IF(M86="",FALSE,COUNTIF('Scales'!$Q$6:$Q$35,M86)&gt;0)</f>
        <v/>
      </c>
      <c r="R86" s="23">
        <f>IF(A86="","",IF(ISNUMBER(A86),A86,IFERROR(VALUE(A86),IF(ISNUMBER(SEARCH("12",A86)),12,IF(ISNUMBER(SEARCH("11",A86)),11,IF(ISNUMBER(SEARCH("10",A86)),10,IF(ISNUMBER(SEARCH("9",A86)),9,IF(ISNUMBER(SEARCH("고1",A86)),10,IF(ISNUMBER(SEARCH("고2",A86)),11,IF(ISNUMBER(SEARCH("고3",A86)),12,IF(ISNUMBER(SEARCH("중3",A86)),9,IF(ISNUMBER(SEARCH("FRESH",A86)),9,IF(ISNUMBER(SEARCH("SOPH",A86)),10,IF(ISNUMBER(SEARCH("JUN",A86)),11,IF(ISNUMBER(SEARCH("SEN",A86)),12,"")))))))))))))))</f>
        <v/>
      </c>
      <c r="S86" s="23">
        <f>IF(E86="",1,IF(ISNUMBER(E86),IF(E86&gt;=0,E86,""),""))</f>
        <v/>
      </c>
      <c r="T86" s="23">
        <f>IFERROR(INDEX('Scales'!$T$6:$T$17,MATCH(I86,'Scales'!$S$6:$S$17,0))="Yes",FALSE)</f>
        <v/>
      </c>
      <c r="U86" s="23">
        <f>IF(AND(ISNUMBER(K86),ISNUMBER(S86),H86&lt;&gt;"No",OR(R86="",AND(R86&gt;='Start Here'!$C$7,R86&lt;='Start Here'!$C$8)),OR('Start Here'!$C$9="All graded courses",T86)),1,0)</f>
        <v/>
      </c>
      <c r="V86" s="23">
        <f>IF(U86=1,K86*S86,0)</f>
        <v/>
      </c>
      <c r="W86" s="23">
        <f>IF(U86=1,S86,0)</f>
        <v/>
      </c>
      <c r="X86" s="23">
        <f>IF(F86="",0,1)</f>
        <v/>
      </c>
      <c r="Y86" s="23">
        <f>IF(OR(F86="",Q86),0,IF(AND(ISNUMBER(K86),S86&lt;&gt;""),0,1))</f>
        <v/>
      </c>
      <c r="Z86" s="23">
        <f>IF(C86="",0,SUMPRODUCT(MAX(('Scales'!$V$6:$V$125&lt;&gt;"")*ISNUMBER(SEARCH('Scales'!$V$6:$V$125," "&amp;C86&amp;" "))*(ROW('Scales'!$V$6:$V$125)-5))))</f>
        <v/>
      </c>
      <c r="AA86" s="23">
        <f>IF(F86="","",IFERROR(IF(INDEX('Scales'!$H$6:$H$15,MATCH(O86,'Scales'!$E$6:$E$15,0))="",9E+99,INDEX('Scales'!$H$6:$H$15,MATCH(O86,'Scales'!$E$6:$E$15,0))),9E+99))</f>
        <v/>
      </c>
      <c r="AB86" s="23">
        <f>IF(N86="","",IF(AND(ISNUMBER(F86),N86&gt;0,N86&lt;=1,AA86=100),N86*100,N86))</f>
        <v/>
      </c>
    </row>
    <row r="87">
      <c r="A87" s="24" t="n"/>
      <c r="B87" s="18" t="n"/>
      <c r="C87" s="18" t="n"/>
      <c r="D87" s="18" t="n"/>
      <c r="E87" s="25" t="n"/>
      <c r="F87" s="24" t="n"/>
      <c r="G87" s="18" t="n"/>
      <c r="H87" s="24" t="n"/>
      <c r="I87" s="19">
        <f>IF(AND(C87="",D87=""),"",IF(D87&lt;&gt;"",D87,IF(Z87=0,"Other",INDEX('Scales'!$W$6:$W$125,Z87))))</f>
        <v/>
      </c>
      <c r="J87" s="26">
        <f>IF(OR(F87="",Q87,O87=0),"",IF(P87="Exact match",IFERROR(INDEX('Scales'!$N$6:$N$125,MATCH(O87&amp;"|"&amp;M87,'Scales'!$O$6:$O$125,0)),""),IF(ISNUMBER(AB87),IF(P87="4.0 points","",IF(AND(AB87&gt;=0,AB87&lt;=AA87),IFERROR(INDEX('Scales'!$N$6:$N$125,MATCH(O87&amp;"|"&amp;SUMPRODUCT(MAX(('Scales'!$K$6:$K$125=O87)*('Scales'!$M$6:$M$125&lt;=AB87)*'Scales'!$M$6:$M$125)),'Scales'!$O$6:$O$125,0)),""),"")),IFERROR(INDEX('Scales'!$N$6:$N$125,MATCH("1|"&amp;M87,'Scales'!$O$6:$O$125,0)),""))))</f>
        <v/>
      </c>
      <c r="K87" s="27">
        <f>IF(OR(F87="",Q87),"",IF(AND(P87="4.0 points",ISNUMBER(AB87)),IF(AND(AB87&gt;=0,AB87&lt;=AA87),MIN(4,AB87),""),IF(J87="","",IFERROR(INDEX('Scales'!$B$6:$C$18,MATCH(J87,'Scales'!$A$6:$A$18,0),'Scales'!$B$3),""))))</f>
        <v/>
      </c>
      <c r="L87" s="19">
        <f>IF(AND(A87="",C87="",F87=""),"",IF(F87="","Add a grade",IF(Q87,"Not counted (P, W, I grade)",IF(O87=0,"Unknown scale: pick one in column G",IF(NOT(ISNUMBER(K87)),"Check grade: not valid on this scale",IF(S87="","Check credits: use a number",IF(U87=1,"Counted","Not counted (settings)")))))))</f>
        <v/>
      </c>
      <c r="M87" s="23">
        <f>IF(F87="","",SUBSTITUTE(SUBSTITUTE(SUBSTITUTE(SUBSTITUTE(UPPER(TRIM(F87)),"%",""),"PLUS","+"),"MINUS","-")," ",""))</f>
        <v/>
      </c>
      <c r="N87" s="23">
        <f>IF(M87="","",IFERROR(VALUE(M87),""))</f>
        <v/>
      </c>
      <c r="O87" s="23">
        <f>IF(F87="","",IF(G87="",'Scales'!$F$3,IFERROR(INDEX('Scales'!$E$6:$E$15,MATCH(G87,'Scales'!$F$6:$F$15,0)),0)))</f>
        <v/>
      </c>
      <c r="P87" s="23">
        <f>IF(F87="","",IFERROR(INDEX('Scales'!$G$6:$G$15,MATCH(O87,'Scales'!$E$6:$E$15,0)),""))</f>
        <v/>
      </c>
      <c r="Q87" s="23">
        <f>IF(M87="",FALSE,COUNTIF('Scales'!$Q$6:$Q$35,M87)&gt;0)</f>
        <v/>
      </c>
      <c r="R87" s="23">
        <f>IF(A87="","",IF(ISNUMBER(A87),A87,IFERROR(VALUE(A87),IF(ISNUMBER(SEARCH("12",A87)),12,IF(ISNUMBER(SEARCH("11",A87)),11,IF(ISNUMBER(SEARCH("10",A87)),10,IF(ISNUMBER(SEARCH("9",A87)),9,IF(ISNUMBER(SEARCH("고1",A87)),10,IF(ISNUMBER(SEARCH("고2",A87)),11,IF(ISNUMBER(SEARCH("고3",A87)),12,IF(ISNUMBER(SEARCH("중3",A87)),9,IF(ISNUMBER(SEARCH("FRESH",A87)),9,IF(ISNUMBER(SEARCH("SOPH",A87)),10,IF(ISNUMBER(SEARCH("JUN",A87)),11,IF(ISNUMBER(SEARCH("SEN",A87)),12,"")))))))))))))))</f>
        <v/>
      </c>
      <c r="S87" s="23">
        <f>IF(E87="",1,IF(ISNUMBER(E87),IF(E87&gt;=0,E87,""),""))</f>
        <v/>
      </c>
      <c r="T87" s="23">
        <f>IFERROR(INDEX('Scales'!$T$6:$T$17,MATCH(I87,'Scales'!$S$6:$S$17,0))="Yes",FALSE)</f>
        <v/>
      </c>
      <c r="U87" s="23">
        <f>IF(AND(ISNUMBER(K87),ISNUMBER(S87),H87&lt;&gt;"No",OR(R87="",AND(R87&gt;='Start Here'!$C$7,R87&lt;='Start Here'!$C$8)),OR('Start Here'!$C$9="All graded courses",T87)),1,0)</f>
        <v/>
      </c>
      <c r="V87" s="23">
        <f>IF(U87=1,K87*S87,0)</f>
        <v/>
      </c>
      <c r="W87" s="23">
        <f>IF(U87=1,S87,0)</f>
        <v/>
      </c>
      <c r="X87" s="23">
        <f>IF(F87="",0,1)</f>
        <v/>
      </c>
      <c r="Y87" s="23">
        <f>IF(OR(F87="",Q87),0,IF(AND(ISNUMBER(K87),S87&lt;&gt;""),0,1))</f>
        <v/>
      </c>
      <c r="Z87" s="23">
        <f>IF(C87="",0,SUMPRODUCT(MAX(('Scales'!$V$6:$V$125&lt;&gt;"")*ISNUMBER(SEARCH('Scales'!$V$6:$V$125," "&amp;C87&amp;" "))*(ROW('Scales'!$V$6:$V$125)-5))))</f>
        <v/>
      </c>
      <c r="AA87" s="23">
        <f>IF(F87="","",IFERROR(IF(INDEX('Scales'!$H$6:$H$15,MATCH(O87,'Scales'!$E$6:$E$15,0))="",9E+99,INDEX('Scales'!$H$6:$H$15,MATCH(O87,'Scales'!$E$6:$E$15,0))),9E+99))</f>
        <v/>
      </c>
      <c r="AB87" s="23">
        <f>IF(N87="","",IF(AND(ISNUMBER(F87),N87&gt;0,N87&lt;=1,AA87=100),N87*100,N87))</f>
        <v/>
      </c>
    </row>
    <row r="88">
      <c r="A88" s="24" t="n"/>
      <c r="B88" s="18" t="n"/>
      <c r="C88" s="18" t="n"/>
      <c r="D88" s="18" t="n"/>
      <c r="E88" s="25" t="n"/>
      <c r="F88" s="24" t="n"/>
      <c r="G88" s="18" t="n"/>
      <c r="H88" s="24" t="n"/>
      <c r="I88" s="19">
        <f>IF(AND(C88="",D88=""),"",IF(D88&lt;&gt;"",D88,IF(Z88=0,"Other",INDEX('Scales'!$W$6:$W$125,Z88))))</f>
        <v/>
      </c>
      <c r="J88" s="26">
        <f>IF(OR(F88="",Q88,O88=0),"",IF(P88="Exact match",IFERROR(INDEX('Scales'!$N$6:$N$125,MATCH(O88&amp;"|"&amp;M88,'Scales'!$O$6:$O$125,0)),""),IF(ISNUMBER(AB88),IF(P88="4.0 points","",IF(AND(AB88&gt;=0,AB88&lt;=AA88),IFERROR(INDEX('Scales'!$N$6:$N$125,MATCH(O88&amp;"|"&amp;SUMPRODUCT(MAX(('Scales'!$K$6:$K$125=O88)*('Scales'!$M$6:$M$125&lt;=AB88)*'Scales'!$M$6:$M$125)),'Scales'!$O$6:$O$125,0)),""),"")),IFERROR(INDEX('Scales'!$N$6:$N$125,MATCH("1|"&amp;M88,'Scales'!$O$6:$O$125,0)),""))))</f>
        <v/>
      </c>
      <c r="K88" s="27">
        <f>IF(OR(F88="",Q88),"",IF(AND(P88="4.0 points",ISNUMBER(AB88)),IF(AND(AB88&gt;=0,AB88&lt;=AA88),MIN(4,AB88),""),IF(J88="","",IFERROR(INDEX('Scales'!$B$6:$C$18,MATCH(J88,'Scales'!$A$6:$A$18,0),'Scales'!$B$3),""))))</f>
        <v/>
      </c>
      <c r="L88" s="19">
        <f>IF(AND(A88="",C88="",F88=""),"",IF(F88="","Add a grade",IF(Q88,"Not counted (P, W, I grade)",IF(O88=0,"Unknown scale: pick one in column G",IF(NOT(ISNUMBER(K88)),"Check grade: not valid on this scale",IF(S88="","Check credits: use a number",IF(U88=1,"Counted","Not counted (settings)")))))))</f>
        <v/>
      </c>
      <c r="M88" s="23">
        <f>IF(F88="","",SUBSTITUTE(SUBSTITUTE(SUBSTITUTE(SUBSTITUTE(UPPER(TRIM(F88)),"%",""),"PLUS","+"),"MINUS","-")," ",""))</f>
        <v/>
      </c>
      <c r="N88" s="23">
        <f>IF(M88="","",IFERROR(VALUE(M88),""))</f>
        <v/>
      </c>
      <c r="O88" s="23">
        <f>IF(F88="","",IF(G88="",'Scales'!$F$3,IFERROR(INDEX('Scales'!$E$6:$E$15,MATCH(G88,'Scales'!$F$6:$F$15,0)),0)))</f>
        <v/>
      </c>
      <c r="P88" s="23">
        <f>IF(F88="","",IFERROR(INDEX('Scales'!$G$6:$G$15,MATCH(O88,'Scales'!$E$6:$E$15,0)),""))</f>
        <v/>
      </c>
      <c r="Q88" s="23">
        <f>IF(M88="",FALSE,COUNTIF('Scales'!$Q$6:$Q$35,M88)&gt;0)</f>
        <v/>
      </c>
      <c r="R88" s="23">
        <f>IF(A88="","",IF(ISNUMBER(A88),A88,IFERROR(VALUE(A88),IF(ISNUMBER(SEARCH("12",A88)),12,IF(ISNUMBER(SEARCH("11",A88)),11,IF(ISNUMBER(SEARCH("10",A88)),10,IF(ISNUMBER(SEARCH("9",A88)),9,IF(ISNUMBER(SEARCH("고1",A88)),10,IF(ISNUMBER(SEARCH("고2",A88)),11,IF(ISNUMBER(SEARCH("고3",A88)),12,IF(ISNUMBER(SEARCH("중3",A88)),9,IF(ISNUMBER(SEARCH("FRESH",A88)),9,IF(ISNUMBER(SEARCH("SOPH",A88)),10,IF(ISNUMBER(SEARCH("JUN",A88)),11,IF(ISNUMBER(SEARCH("SEN",A88)),12,"")))))))))))))))</f>
        <v/>
      </c>
      <c r="S88" s="23">
        <f>IF(E88="",1,IF(ISNUMBER(E88),IF(E88&gt;=0,E88,""),""))</f>
        <v/>
      </c>
      <c r="T88" s="23">
        <f>IFERROR(INDEX('Scales'!$T$6:$T$17,MATCH(I88,'Scales'!$S$6:$S$17,0))="Yes",FALSE)</f>
        <v/>
      </c>
      <c r="U88" s="23">
        <f>IF(AND(ISNUMBER(K88),ISNUMBER(S88),H88&lt;&gt;"No",OR(R88="",AND(R88&gt;='Start Here'!$C$7,R88&lt;='Start Here'!$C$8)),OR('Start Here'!$C$9="All graded courses",T88)),1,0)</f>
        <v/>
      </c>
      <c r="V88" s="23">
        <f>IF(U88=1,K88*S88,0)</f>
        <v/>
      </c>
      <c r="W88" s="23">
        <f>IF(U88=1,S88,0)</f>
        <v/>
      </c>
      <c r="X88" s="23">
        <f>IF(F88="",0,1)</f>
        <v/>
      </c>
      <c r="Y88" s="23">
        <f>IF(OR(F88="",Q88),0,IF(AND(ISNUMBER(K88),S88&lt;&gt;""),0,1))</f>
        <v/>
      </c>
      <c r="Z88" s="23">
        <f>IF(C88="",0,SUMPRODUCT(MAX(('Scales'!$V$6:$V$125&lt;&gt;"")*ISNUMBER(SEARCH('Scales'!$V$6:$V$125," "&amp;C88&amp;" "))*(ROW('Scales'!$V$6:$V$125)-5))))</f>
        <v/>
      </c>
      <c r="AA88" s="23">
        <f>IF(F88="","",IFERROR(IF(INDEX('Scales'!$H$6:$H$15,MATCH(O88,'Scales'!$E$6:$E$15,0))="",9E+99,INDEX('Scales'!$H$6:$H$15,MATCH(O88,'Scales'!$E$6:$E$15,0))),9E+99))</f>
        <v/>
      </c>
      <c r="AB88" s="23">
        <f>IF(N88="","",IF(AND(ISNUMBER(F88),N88&gt;0,N88&lt;=1,AA88=100),N88*100,N88))</f>
        <v/>
      </c>
    </row>
    <row r="89">
      <c r="A89" s="24" t="n"/>
      <c r="B89" s="18" t="n"/>
      <c r="C89" s="18" t="n"/>
      <c r="D89" s="18" t="n"/>
      <c r="E89" s="25" t="n"/>
      <c r="F89" s="24" t="n"/>
      <c r="G89" s="18" t="n"/>
      <c r="H89" s="24" t="n"/>
      <c r="I89" s="19">
        <f>IF(AND(C89="",D89=""),"",IF(D89&lt;&gt;"",D89,IF(Z89=0,"Other",INDEX('Scales'!$W$6:$W$125,Z89))))</f>
        <v/>
      </c>
      <c r="J89" s="26">
        <f>IF(OR(F89="",Q89,O89=0),"",IF(P89="Exact match",IFERROR(INDEX('Scales'!$N$6:$N$125,MATCH(O89&amp;"|"&amp;M89,'Scales'!$O$6:$O$125,0)),""),IF(ISNUMBER(AB89),IF(P89="4.0 points","",IF(AND(AB89&gt;=0,AB89&lt;=AA89),IFERROR(INDEX('Scales'!$N$6:$N$125,MATCH(O89&amp;"|"&amp;SUMPRODUCT(MAX(('Scales'!$K$6:$K$125=O89)*('Scales'!$M$6:$M$125&lt;=AB89)*'Scales'!$M$6:$M$125)),'Scales'!$O$6:$O$125,0)),""),"")),IFERROR(INDEX('Scales'!$N$6:$N$125,MATCH("1|"&amp;M89,'Scales'!$O$6:$O$125,0)),""))))</f>
        <v/>
      </c>
      <c r="K89" s="27">
        <f>IF(OR(F89="",Q89),"",IF(AND(P89="4.0 points",ISNUMBER(AB89)),IF(AND(AB89&gt;=0,AB89&lt;=AA89),MIN(4,AB89),""),IF(J89="","",IFERROR(INDEX('Scales'!$B$6:$C$18,MATCH(J89,'Scales'!$A$6:$A$18,0),'Scales'!$B$3),""))))</f>
        <v/>
      </c>
      <c r="L89" s="19">
        <f>IF(AND(A89="",C89="",F89=""),"",IF(F89="","Add a grade",IF(Q89,"Not counted (P, W, I grade)",IF(O89=0,"Unknown scale: pick one in column G",IF(NOT(ISNUMBER(K89)),"Check grade: not valid on this scale",IF(S89="","Check credits: use a number",IF(U89=1,"Counted","Not counted (settings)")))))))</f>
        <v/>
      </c>
      <c r="M89" s="23">
        <f>IF(F89="","",SUBSTITUTE(SUBSTITUTE(SUBSTITUTE(SUBSTITUTE(UPPER(TRIM(F89)),"%",""),"PLUS","+"),"MINUS","-")," ",""))</f>
        <v/>
      </c>
      <c r="N89" s="23">
        <f>IF(M89="","",IFERROR(VALUE(M89),""))</f>
        <v/>
      </c>
      <c r="O89" s="23">
        <f>IF(F89="","",IF(G89="",'Scales'!$F$3,IFERROR(INDEX('Scales'!$E$6:$E$15,MATCH(G89,'Scales'!$F$6:$F$15,0)),0)))</f>
        <v/>
      </c>
      <c r="P89" s="23">
        <f>IF(F89="","",IFERROR(INDEX('Scales'!$G$6:$G$15,MATCH(O89,'Scales'!$E$6:$E$15,0)),""))</f>
        <v/>
      </c>
      <c r="Q89" s="23">
        <f>IF(M89="",FALSE,COUNTIF('Scales'!$Q$6:$Q$35,M89)&gt;0)</f>
        <v/>
      </c>
      <c r="R89" s="23">
        <f>IF(A89="","",IF(ISNUMBER(A89),A89,IFERROR(VALUE(A89),IF(ISNUMBER(SEARCH("12",A89)),12,IF(ISNUMBER(SEARCH("11",A89)),11,IF(ISNUMBER(SEARCH("10",A89)),10,IF(ISNUMBER(SEARCH("9",A89)),9,IF(ISNUMBER(SEARCH("고1",A89)),10,IF(ISNUMBER(SEARCH("고2",A89)),11,IF(ISNUMBER(SEARCH("고3",A89)),12,IF(ISNUMBER(SEARCH("중3",A89)),9,IF(ISNUMBER(SEARCH("FRESH",A89)),9,IF(ISNUMBER(SEARCH("SOPH",A89)),10,IF(ISNUMBER(SEARCH("JUN",A89)),11,IF(ISNUMBER(SEARCH("SEN",A89)),12,"")))))))))))))))</f>
        <v/>
      </c>
      <c r="S89" s="23">
        <f>IF(E89="",1,IF(ISNUMBER(E89),IF(E89&gt;=0,E89,""),""))</f>
        <v/>
      </c>
      <c r="T89" s="23">
        <f>IFERROR(INDEX('Scales'!$T$6:$T$17,MATCH(I89,'Scales'!$S$6:$S$17,0))="Yes",FALSE)</f>
        <v/>
      </c>
      <c r="U89" s="23">
        <f>IF(AND(ISNUMBER(K89),ISNUMBER(S89),H89&lt;&gt;"No",OR(R89="",AND(R89&gt;='Start Here'!$C$7,R89&lt;='Start Here'!$C$8)),OR('Start Here'!$C$9="All graded courses",T89)),1,0)</f>
        <v/>
      </c>
      <c r="V89" s="23">
        <f>IF(U89=1,K89*S89,0)</f>
        <v/>
      </c>
      <c r="W89" s="23">
        <f>IF(U89=1,S89,0)</f>
        <v/>
      </c>
      <c r="X89" s="23">
        <f>IF(F89="",0,1)</f>
        <v/>
      </c>
      <c r="Y89" s="23">
        <f>IF(OR(F89="",Q89),0,IF(AND(ISNUMBER(K89),S89&lt;&gt;""),0,1))</f>
        <v/>
      </c>
      <c r="Z89" s="23">
        <f>IF(C89="",0,SUMPRODUCT(MAX(('Scales'!$V$6:$V$125&lt;&gt;"")*ISNUMBER(SEARCH('Scales'!$V$6:$V$125," "&amp;C89&amp;" "))*(ROW('Scales'!$V$6:$V$125)-5))))</f>
        <v/>
      </c>
      <c r="AA89" s="23">
        <f>IF(F89="","",IFERROR(IF(INDEX('Scales'!$H$6:$H$15,MATCH(O89,'Scales'!$E$6:$E$15,0))="",9E+99,INDEX('Scales'!$H$6:$H$15,MATCH(O89,'Scales'!$E$6:$E$15,0))),9E+99))</f>
        <v/>
      </c>
      <c r="AB89" s="23">
        <f>IF(N89="","",IF(AND(ISNUMBER(F89),N89&gt;0,N89&lt;=1,AA89=100),N89*100,N89))</f>
        <v/>
      </c>
    </row>
    <row r="90">
      <c r="A90" s="24" t="n"/>
      <c r="B90" s="18" t="n"/>
      <c r="C90" s="18" t="n"/>
      <c r="D90" s="18" t="n"/>
      <c r="E90" s="25" t="n"/>
      <c r="F90" s="24" t="n"/>
      <c r="G90" s="18" t="n"/>
      <c r="H90" s="24" t="n"/>
      <c r="I90" s="19">
        <f>IF(AND(C90="",D90=""),"",IF(D90&lt;&gt;"",D90,IF(Z90=0,"Other",INDEX('Scales'!$W$6:$W$125,Z90))))</f>
        <v/>
      </c>
      <c r="J90" s="26">
        <f>IF(OR(F90="",Q90,O90=0),"",IF(P90="Exact match",IFERROR(INDEX('Scales'!$N$6:$N$125,MATCH(O90&amp;"|"&amp;M90,'Scales'!$O$6:$O$125,0)),""),IF(ISNUMBER(AB90),IF(P90="4.0 points","",IF(AND(AB90&gt;=0,AB90&lt;=AA90),IFERROR(INDEX('Scales'!$N$6:$N$125,MATCH(O90&amp;"|"&amp;SUMPRODUCT(MAX(('Scales'!$K$6:$K$125=O90)*('Scales'!$M$6:$M$125&lt;=AB90)*'Scales'!$M$6:$M$125)),'Scales'!$O$6:$O$125,0)),""),"")),IFERROR(INDEX('Scales'!$N$6:$N$125,MATCH("1|"&amp;M90,'Scales'!$O$6:$O$125,0)),""))))</f>
        <v/>
      </c>
      <c r="K90" s="27">
        <f>IF(OR(F90="",Q90),"",IF(AND(P90="4.0 points",ISNUMBER(AB90)),IF(AND(AB90&gt;=0,AB90&lt;=AA90),MIN(4,AB90),""),IF(J90="","",IFERROR(INDEX('Scales'!$B$6:$C$18,MATCH(J90,'Scales'!$A$6:$A$18,0),'Scales'!$B$3),""))))</f>
        <v/>
      </c>
      <c r="L90" s="19">
        <f>IF(AND(A90="",C90="",F90=""),"",IF(F90="","Add a grade",IF(Q90,"Not counted (P, W, I grade)",IF(O90=0,"Unknown scale: pick one in column G",IF(NOT(ISNUMBER(K90)),"Check grade: not valid on this scale",IF(S90="","Check credits: use a number",IF(U90=1,"Counted","Not counted (settings)")))))))</f>
        <v/>
      </c>
      <c r="M90" s="23">
        <f>IF(F90="","",SUBSTITUTE(SUBSTITUTE(SUBSTITUTE(SUBSTITUTE(UPPER(TRIM(F90)),"%",""),"PLUS","+"),"MINUS","-")," ",""))</f>
        <v/>
      </c>
      <c r="N90" s="23">
        <f>IF(M90="","",IFERROR(VALUE(M90),""))</f>
        <v/>
      </c>
      <c r="O90" s="23">
        <f>IF(F90="","",IF(G90="",'Scales'!$F$3,IFERROR(INDEX('Scales'!$E$6:$E$15,MATCH(G90,'Scales'!$F$6:$F$15,0)),0)))</f>
        <v/>
      </c>
      <c r="P90" s="23">
        <f>IF(F90="","",IFERROR(INDEX('Scales'!$G$6:$G$15,MATCH(O90,'Scales'!$E$6:$E$15,0)),""))</f>
        <v/>
      </c>
      <c r="Q90" s="23">
        <f>IF(M90="",FALSE,COUNTIF('Scales'!$Q$6:$Q$35,M90)&gt;0)</f>
        <v/>
      </c>
      <c r="R90" s="23">
        <f>IF(A90="","",IF(ISNUMBER(A90),A90,IFERROR(VALUE(A90),IF(ISNUMBER(SEARCH("12",A90)),12,IF(ISNUMBER(SEARCH("11",A90)),11,IF(ISNUMBER(SEARCH("10",A90)),10,IF(ISNUMBER(SEARCH("9",A90)),9,IF(ISNUMBER(SEARCH("고1",A90)),10,IF(ISNUMBER(SEARCH("고2",A90)),11,IF(ISNUMBER(SEARCH("고3",A90)),12,IF(ISNUMBER(SEARCH("중3",A90)),9,IF(ISNUMBER(SEARCH("FRESH",A90)),9,IF(ISNUMBER(SEARCH("SOPH",A90)),10,IF(ISNUMBER(SEARCH("JUN",A90)),11,IF(ISNUMBER(SEARCH("SEN",A90)),12,"")))))))))))))))</f>
        <v/>
      </c>
      <c r="S90" s="23">
        <f>IF(E90="",1,IF(ISNUMBER(E90),IF(E90&gt;=0,E90,""),""))</f>
        <v/>
      </c>
      <c r="T90" s="23">
        <f>IFERROR(INDEX('Scales'!$T$6:$T$17,MATCH(I90,'Scales'!$S$6:$S$17,0))="Yes",FALSE)</f>
        <v/>
      </c>
      <c r="U90" s="23">
        <f>IF(AND(ISNUMBER(K90),ISNUMBER(S90),H90&lt;&gt;"No",OR(R90="",AND(R90&gt;='Start Here'!$C$7,R90&lt;='Start Here'!$C$8)),OR('Start Here'!$C$9="All graded courses",T90)),1,0)</f>
        <v/>
      </c>
      <c r="V90" s="23">
        <f>IF(U90=1,K90*S90,0)</f>
        <v/>
      </c>
      <c r="W90" s="23">
        <f>IF(U90=1,S90,0)</f>
        <v/>
      </c>
      <c r="X90" s="23">
        <f>IF(F90="",0,1)</f>
        <v/>
      </c>
      <c r="Y90" s="23">
        <f>IF(OR(F90="",Q90),0,IF(AND(ISNUMBER(K90),S90&lt;&gt;""),0,1))</f>
        <v/>
      </c>
      <c r="Z90" s="23">
        <f>IF(C90="",0,SUMPRODUCT(MAX(('Scales'!$V$6:$V$125&lt;&gt;"")*ISNUMBER(SEARCH('Scales'!$V$6:$V$125," "&amp;C90&amp;" "))*(ROW('Scales'!$V$6:$V$125)-5))))</f>
        <v/>
      </c>
      <c r="AA90" s="23">
        <f>IF(F90="","",IFERROR(IF(INDEX('Scales'!$H$6:$H$15,MATCH(O90,'Scales'!$E$6:$E$15,0))="",9E+99,INDEX('Scales'!$H$6:$H$15,MATCH(O90,'Scales'!$E$6:$E$15,0))),9E+99))</f>
        <v/>
      </c>
      <c r="AB90" s="23">
        <f>IF(N90="","",IF(AND(ISNUMBER(F90),N90&gt;0,N90&lt;=1,AA90=100),N90*100,N90))</f>
        <v/>
      </c>
    </row>
    <row r="91">
      <c r="A91" s="24" t="n"/>
      <c r="B91" s="18" t="n"/>
      <c r="C91" s="18" t="n"/>
      <c r="D91" s="18" t="n"/>
      <c r="E91" s="25" t="n"/>
      <c r="F91" s="24" t="n"/>
      <c r="G91" s="18" t="n"/>
      <c r="H91" s="24" t="n"/>
      <c r="I91" s="19">
        <f>IF(AND(C91="",D91=""),"",IF(D91&lt;&gt;"",D91,IF(Z91=0,"Other",INDEX('Scales'!$W$6:$W$125,Z91))))</f>
        <v/>
      </c>
      <c r="J91" s="26">
        <f>IF(OR(F91="",Q91,O91=0),"",IF(P91="Exact match",IFERROR(INDEX('Scales'!$N$6:$N$125,MATCH(O91&amp;"|"&amp;M91,'Scales'!$O$6:$O$125,0)),""),IF(ISNUMBER(AB91),IF(P91="4.0 points","",IF(AND(AB91&gt;=0,AB91&lt;=AA91),IFERROR(INDEX('Scales'!$N$6:$N$125,MATCH(O91&amp;"|"&amp;SUMPRODUCT(MAX(('Scales'!$K$6:$K$125=O91)*('Scales'!$M$6:$M$125&lt;=AB91)*'Scales'!$M$6:$M$125)),'Scales'!$O$6:$O$125,0)),""),"")),IFERROR(INDEX('Scales'!$N$6:$N$125,MATCH("1|"&amp;M91,'Scales'!$O$6:$O$125,0)),""))))</f>
        <v/>
      </c>
      <c r="K91" s="27">
        <f>IF(OR(F91="",Q91),"",IF(AND(P91="4.0 points",ISNUMBER(AB91)),IF(AND(AB91&gt;=0,AB91&lt;=AA91),MIN(4,AB91),""),IF(J91="","",IFERROR(INDEX('Scales'!$B$6:$C$18,MATCH(J91,'Scales'!$A$6:$A$18,0),'Scales'!$B$3),""))))</f>
        <v/>
      </c>
      <c r="L91" s="19">
        <f>IF(AND(A91="",C91="",F91=""),"",IF(F91="","Add a grade",IF(Q91,"Not counted (P, W, I grade)",IF(O91=0,"Unknown scale: pick one in column G",IF(NOT(ISNUMBER(K91)),"Check grade: not valid on this scale",IF(S91="","Check credits: use a number",IF(U91=1,"Counted","Not counted (settings)")))))))</f>
        <v/>
      </c>
      <c r="M91" s="23">
        <f>IF(F91="","",SUBSTITUTE(SUBSTITUTE(SUBSTITUTE(SUBSTITUTE(UPPER(TRIM(F91)),"%",""),"PLUS","+"),"MINUS","-")," ",""))</f>
        <v/>
      </c>
      <c r="N91" s="23">
        <f>IF(M91="","",IFERROR(VALUE(M91),""))</f>
        <v/>
      </c>
      <c r="O91" s="23">
        <f>IF(F91="","",IF(G91="",'Scales'!$F$3,IFERROR(INDEX('Scales'!$E$6:$E$15,MATCH(G91,'Scales'!$F$6:$F$15,0)),0)))</f>
        <v/>
      </c>
      <c r="P91" s="23">
        <f>IF(F91="","",IFERROR(INDEX('Scales'!$G$6:$G$15,MATCH(O91,'Scales'!$E$6:$E$15,0)),""))</f>
        <v/>
      </c>
      <c r="Q91" s="23">
        <f>IF(M91="",FALSE,COUNTIF('Scales'!$Q$6:$Q$35,M91)&gt;0)</f>
        <v/>
      </c>
      <c r="R91" s="23">
        <f>IF(A91="","",IF(ISNUMBER(A91),A91,IFERROR(VALUE(A91),IF(ISNUMBER(SEARCH("12",A91)),12,IF(ISNUMBER(SEARCH("11",A91)),11,IF(ISNUMBER(SEARCH("10",A91)),10,IF(ISNUMBER(SEARCH("9",A91)),9,IF(ISNUMBER(SEARCH("고1",A91)),10,IF(ISNUMBER(SEARCH("고2",A91)),11,IF(ISNUMBER(SEARCH("고3",A91)),12,IF(ISNUMBER(SEARCH("중3",A91)),9,IF(ISNUMBER(SEARCH("FRESH",A91)),9,IF(ISNUMBER(SEARCH("SOPH",A91)),10,IF(ISNUMBER(SEARCH("JUN",A91)),11,IF(ISNUMBER(SEARCH("SEN",A91)),12,"")))))))))))))))</f>
        <v/>
      </c>
      <c r="S91" s="23">
        <f>IF(E91="",1,IF(ISNUMBER(E91),IF(E91&gt;=0,E91,""),""))</f>
        <v/>
      </c>
      <c r="T91" s="23">
        <f>IFERROR(INDEX('Scales'!$T$6:$T$17,MATCH(I91,'Scales'!$S$6:$S$17,0))="Yes",FALSE)</f>
        <v/>
      </c>
      <c r="U91" s="23">
        <f>IF(AND(ISNUMBER(K91),ISNUMBER(S91),H91&lt;&gt;"No",OR(R91="",AND(R91&gt;='Start Here'!$C$7,R91&lt;='Start Here'!$C$8)),OR('Start Here'!$C$9="All graded courses",T91)),1,0)</f>
        <v/>
      </c>
      <c r="V91" s="23">
        <f>IF(U91=1,K91*S91,0)</f>
        <v/>
      </c>
      <c r="W91" s="23">
        <f>IF(U91=1,S91,0)</f>
        <v/>
      </c>
      <c r="X91" s="23">
        <f>IF(F91="",0,1)</f>
        <v/>
      </c>
      <c r="Y91" s="23">
        <f>IF(OR(F91="",Q91),0,IF(AND(ISNUMBER(K91),S91&lt;&gt;""),0,1))</f>
        <v/>
      </c>
      <c r="Z91" s="23">
        <f>IF(C91="",0,SUMPRODUCT(MAX(('Scales'!$V$6:$V$125&lt;&gt;"")*ISNUMBER(SEARCH('Scales'!$V$6:$V$125," "&amp;C91&amp;" "))*(ROW('Scales'!$V$6:$V$125)-5))))</f>
        <v/>
      </c>
      <c r="AA91" s="23">
        <f>IF(F91="","",IFERROR(IF(INDEX('Scales'!$H$6:$H$15,MATCH(O91,'Scales'!$E$6:$E$15,0))="",9E+99,INDEX('Scales'!$H$6:$H$15,MATCH(O91,'Scales'!$E$6:$E$15,0))),9E+99))</f>
        <v/>
      </c>
      <c r="AB91" s="23">
        <f>IF(N91="","",IF(AND(ISNUMBER(F91),N91&gt;0,N91&lt;=1,AA91=100),N91*100,N91))</f>
        <v/>
      </c>
    </row>
    <row r="92">
      <c r="A92" s="24" t="n"/>
      <c r="B92" s="18" t="n"/>
      <c r="C92" s="18" t="n"/>
      <c r="D92" s="18" t="n"/>
      <c r="E92" s="25" t="n"/>
      <c r="F92" s="24" t="n"/>
      <c r="G92" s="18" t="n"/>
      <c r="H92" s="24" t="n"/>
      <c r="I92" s="19">
        <f>IF(AND(C92="",D92=""),"",IF(D92&lt;&gt;"",D92,IF(Z92=0,"Other",INDEX('Scales'!$W$6:$W$125,Z92))))</f>
        <v/>
      </c>
      <c r="J92" s="26">
        <f>IF(OR(F92="",Q92,O92=0),"",IF(P92="Exact match",IFERROR(INDEX('Scales'!$N$6:$N$125,MATCH(O92&amp;"|"&amp;M92,'Scales'!$O$6:$O$125,0)),""),IF(ISNUMBER(AB92),IF(P92="4.0 points","",IF(AND(AB92&gt;=0,AB92&lt;=AA92),IFERROR(INDEX('Scales'!$N$6:$N$125,MATCH(O92&amp;"|"&amp;SUMPRODUCT(MAX(('Scales'!$K$6:$K$125=O92)*('Scales'!$M$6:$M$125&lt;=AB92)*'Scales'!$M$6:$M$125)),'Scales'!$O$6:$O$125,0)),""),"")),IFERROR(INDEX('Scales'!$N$6:$N$125,MATCH("1|"&amp;M92,'Scales'!$O$6:$O$125,0)),""))))</f>
        <v/>
      </c>
      <c r="K92" s="27">
        <f>IF(OR(F92="",Q92),"",IF(AND(P92="4.0 points",ISNUMBER(AB92)),IF(AND(AB92&gt;=0,AB92&lt;=AA92),MIN(4,AB92),""),IF(J92="","",IFERROR(INDEX('Scales'!$B$6:$C$18,MATCH(J92,'Scales'!$A$6:$A$18,0),'Scales'!$B$3),""))))</f>
        <v/>
      </c>
      <c r="L92" s="19">
        <f>IF(AND(A92="",C92="",F92=""),"",IF(F92="","Add a grade",IF(Q92,"Not counted (P, W, I grade)",IF(O92=0,"Unknown scale: pick one in column G",IF(NOT(ISNUMBER(K92)),"Check grade: not valid on this scale",IF(S92="","Check credits: use a number",IF(U92=1,"Counted","Not counted (settings)")))))))</f>
        <v/>
      </c>
      <c r="M92" s="23">
        <f>IF(F92="","",SUBSTITUTE(SUBSTITUTE(SUBSTITUTE(SUBSTITUTE(UPPER(TRIM(F92)),"%",""),"PLUS","+"),"MINUS","-")," ",""))</f>
        <v/>
      </c>
      <c r="N92" s="23">
        <f>IF(M92="","",IFERROR(VALUE(M92),""))</f>
        <v/>
      </c>
      <c r="O92" s="23">
        <f>IF(F92="","",IF(G92="",'Scales'!$F$3,IFERROR(INDEX('Scales'!$E$6:$E$15,MATCH(G92,'Scales'!$F$6:$F$15,0)),0)))</f>
        <v/>
      </c>
      <c r="P92" s="23">
        <f>IF(F92="","",IFERROR(INDEX('Scales'!$G$6:$G$15,MATCH(O92,'Scales'!$E$6:$E$15,0)),""))</f>
        <v/>
      </c>
      <c r="Q92" s="23">
        <f>IF(M92="",FALSE,COUNTIF('Scales'!$Q$6:$Q$35,M92)&gt;0)</f>
        <v/>
      </c>
      <c r="R92" s="23">
        <f>IF(A92="","",IF(ISNUMBER(A92),A92,IFERROR(VALUE(A92),IF(ISNUMBER(SEARCH("12",A92)),12,IF(ISNUMBER(SEARCH("11",A92)),11,IF(ISNUMBER(SEARCH("10",A92)),10,IF(ISNUMBER(SEARCH("9",A92)),9,IF(ISNUMBER(SEARCH("고1",A92)),10,IF(ISNUMBER(SEARCH("고2",A92)),11,IF(ISNUMBER(SEARCH("고3",A92)),12,IF(ISNUMBER(SEARCH("중3",A92)),9,IF(ISNUMBER(SEARCH("FRESH",A92)),9,IF(ISNUMBER(SEARCH("SOPH",A92)),10,IF(ISNUMBER(SEARCH("JUN",A92)),11,IF(ISNUMBER(SEARCH("SEN",A92)),12,"")))))))))))))))</f>
        <v/>
      </c>
      <c r="S92" s="23">
        <f>IF(E92="",1,IF(ISNUMBER(E92),IF(E92&gt;=0,E92,""),""))</f>
        <v/>
      </c>
      <c r="T92" s="23">
        <f>IFERROR(INDEX('Scales'!$T$6:$T$17,MATCH(I92,'Scales'!$S$6:$S$17,0))="Yes",FALSE)</f>
        <v/>
      </c>
      <c r="U92" s="23">
        <f>IF(AND(ISNUMBER(K92),ISNUMBER(S92),H92&lt;&gt;"No",OR(R92="",AND(R92&gt;='Start Here'!$C$7,R92&lt;='Start Here'!$C$8)),OR('Start Here'!$C$9="All graded courses",T92)),1,0)</f>
        <v/>
      </c>
      <c r="V92" s="23">
        <f>IF(U92=1,K92*S92,0)</f>
        <v/>
      </c>
      <c r="W92" s="23">
        <f>IF(U92=1,S92,0)</f>
        <v/>
      </c>
      <c r="X92" s="23">
        <f>IF(F92="",0,1)</f>
        <v/>
      </c>
      <c r="Y92" s="23">
        <f>IF(OR(F92="",Q92),0,IF(AND(ISNUMBER(K92),S92&lt;&gt;""),0,1))</f>
        <v/>
      </c>
      <c r="Z92" s="23">
        <f>IF(C92="",0,SUMPRODUCT(MAX(('Scales'!$V$6:$V$125&lt;&gt;"")*ISNUMBER(SEARCH('Scales'!$V$6:$V$125," "&amp;C92&amp;" "))*(ROW('Scales'!$V$6:$V$125)-5))))</f>
        <v/>
      </c>
      <c r="AA92" s="23">
        <f>IF(F92="","",IFERROR(IF(INDEX('Scales'!$H$6:$H$15,MATCH(O92,'Scales'!$E$6:$E$15,0))="",9E+99,INDEX('Scales'!$H$6:$H$15,MATCH(O92,'Scales'!$E$6:$E$15,0))),9E+99))</f>
        <v/>
      </c>
      <c r="AB92" s="23">
        <f>IF(N92="","",IF(AND(ISNUMBER(F92),N92&gt;0,N92&lt;=1,AA92=100),N92*100,N92))</f>
        <v/>
      </c>
    </row>
    <row r="93">
      <c r="A93" s="24" t="n"/>
      <c r="B93" s="18" t="n"/>
      <c r="C93" s="18" t="n"/>
      <c r="D93" s="18" t="n"/>
      <c r="E93" s="25" t="n"/>
      <c r="F93" s="24" t="n"/>
      <c r="G93" s="18" t="n"/>
      <c r="H93" s="24" t="n"/>
      <c r="I93" s="19">
        <f>IF(AND(C93="",D93=""),"",IF(D93&lt;&gt;"",D93,IF(Z93=0,"Other",INDEX('Scales'!$W$6:$W$125,Z93))))</f>
        <v/>
      </c>
      <c r="J93" s="26">
        <f>IF(OR(F93="",Q93,O93=0),"",IF(P93="Exact match",IFERROR(INDEX('Scales'!$N$6:$N$125,MATCH(O93&amp;"|"&amp;M93,'Scales'!$O$6:$O$125,0)),""),IF(ISNUMBER(AB93),IF(P93="4.0 points","",IF(AND(AB93&gt;=0,AB93&lt;=AA93),IFERROR(INDEX('Scales'!$N$6:$N$125,MATCH(O93&amp;"|"&amp;SUMPRODUCT(MAX(('Scales'!$K$6:$K$125=O93)*('Scales'!$M$6:$M$125&lt;=AB93)*'Scales'!$M$6:$M$125)),'Scales'!$O$6:$O$125,0)),""),"")),IFERROR(INDEX('Scales'!$N$6:$N$125,MATCH("1|"&amp;M93,'Scales'!$O$6:$O$125,0)),""))))</f>
        <v/>
      </c>
      <c r="K93" s="27">
        <f>IF(OR(F93="",Q93),"",IF(AND(P93="4.0 points",ISNUMBER(AB93)),IF(AND(AB93&gt;=0,AB93&lt;=AA93),MIN(4,AB93),""),IF(J93="","",IFERROR(INDEX('Scales'!$B$6:$C$18,MATCH(J93,'Scales'!$A$6:$A$18,0),'Scales'!$B$3),""))))</f>
        <v/>
      </c>
      <c r="L93" s="19">
        <f>IF(AND(A93="",C93="",F93=""),"",IF(F93="","Add a grade",IF(Q93,"Not counted (P, W, I grade)",IF(O93=0,"Unknown scale: pick one in column G",IF(NOT(ISNUMBER(K93)),"Check grade: not valid on this scale",IF(S93="","Check credits: use a number",IF(U93=1,"Counted","Not counted (settings)")))))))</f>
        <v/>
      </c>
      <c r="M93" s="23">
        <f>IF(F93="","",SUBSTITUTE(SUBSTITUTE(SUBSTITUTE(SUBSTITUTE(UPPER(TRIM(F93)),"%",""),"PLUS","+"),"MINUS","-")," ",""))</f>
        <v/>
      </c>
      <c r="N93" s="23">
        <f>IF(M93="","",IFERROR(VALUE(M93),""))</f>
        <v/>
      </c>
      <c r="O93" s="23">
        <f>IF(F93="","",IF(G93="",'Scales'!$F$3,IFERROR(INDEX('Scales'!$E$6:$E$15,MATCH(G93,'Scales'!$F$6:$F$15,0)),0)))</f>
        <v/>
      </c>
      <c r="P93" s="23">
        <f>IF(F93="","",IFERROR(INDEX('Scales'!$G$6:$G$15,MATCH(O93,'Scales'!$E$6:$E$15,0)),""))</f>
        <v/>
      </c>
      <c r="Q93" s="23">
        <f>IF(M93="",FALSE,COUNTIF('Scales'!$Q$6:$Q$35,M93)&gt;0)</f>
        <v/>
      </c>
      <c r="R93" s="23">
        <f>IF(A93="","",IF(ISNUMBER(A93),A93,IFERROR(VALUE(A93),IF(ISNUMBER(SEARCH("12",A93)),12,IF(ISNUMBER(SEARCH("11",A93)),11,IF(ISNUMBER(SEARCH("10",A93)),10,IF(ISNUMBER(SEARCH("9",A93)),9,IF(ISNUMBER(SEARCH("고1",A93)),10,IF(ISNUMBER(SEARCH("고2",A93)),11,IF(ISNUMBER(SEARCH("고3",A93)),12,IF(ISNUMBER(SEARCH("중3",A93)),9,IF(ISNUMBER(SEARCH("FRESH",A93)),9,IF(ISNUMBER(SEARCH("SOPH",A93)),10,IF(ISNUMBER(SEARCH("JUN",A93)),11,IF(ISNUMBER(SEARCH("SEN",A93)),12,"")))))))))))))))</f>
        <v/>
      </c>
      <c r="S93" s="23">
        <f>IF(E93="",1,IF(ISNUMBER(E93),IF(E93&gt;=0,E93,""),""))</f>
        <v/>
      </c>
      <c r="T93" s="23">
        <f>IFERROR(INDEX('Scales'!$T$6:$T$17,MATCH(I93,'Scales'!$S$6:$S$17,0))="Yes",FALSE)</f>
        <v/>
      </c>
      <c r="U93" s="23">
        <f>IF(AND(ISNUMBER(K93),ISNUMBER(S93),H93&lt;&gt;"No",OR(R93="",AND(R93&gt;='Start Here'!$C$7,R93&lt;='Start Here'!$C$8)),OR('Start Here'!$C$9="All graded courses",T93)),1,0)</f>
        <v/>
      </c>
      <c r="V93" s="23">
        <f>IF(U93=1,K93*S93,0)</f>
        <v/>
      </c>
      <c r="W93" s="23">
        <f>IF(U93=1,S93,0)</f>
        <v/>
      </c>
      <c r="X93" s="23">
        <f>IF(F93="",0,1)</f>
        <v/>
      </c>
      <c r="Y93" s="23">
        <f>IF(OR(F93="",Q93),0,IF(AND(ISNUMBER(K93),S93&lt;&gt;""),0,1))</f>
        <v/>
      </c>
      <c r="Z93" s="23">
        <f>IF(C93="",0,SUMPRODUCT(MAX(('Scales'!$V$6:$V$125&lt;&gt;"")*ISNUMBER(SEARCH('Scales'!$V$6:$V$125," "&amp;C93&amp;" "))*(ROW('Scales'!$V$6:$V$125)-5))))</f>
        <v/>
      </c>
      <c r="AA93" s="23">
        <f>IF(F93="","",IFERROR(IF(INDEX('Scales'!$H$6:$H$15,MATCH(O93,'Scales'!$E$6:$E$15,0))="",9E+99,INDEX('Scales'!$H$6:$H$15,MATCH(O93,'Scales'!$E$6:$E$15,0))),9E+99))</f>
        <v/>
      </c>
      <c r="AB93" s="23">
        <f>IF(N93="","",IF(AND(ISNUMBER(F93),N93&gt;0,N93&lt;=1,AA93=100),N93*100,N93))</f>
        <v/>
      </c>
    </row>
    <row r="94">
      <c r="A94" s="24" t="n"/>
      <c r="B94" s="18" t="n"/>
      <c r="C94" s="18" t="n"/>
      <c r="D94" s="18" t="n"/>
      <c r="E94" s="25" t="n"/>
      <c r="F94" s="24" t="n"/>
      <c r="G94" s="18" t="n"/>
      <c r="H94" s="24" t="n"/>
      <c r="I94" s="19">
        <f>IF(AND(C94="",D94=""),"",IF(D94&lt;&gt;"",D94,IF(Z94=0,"Other",INDEX('Scales'!$W$6:$W$125,Z94))))</f>
        <v/>
      </c>
      <c r="J94" s="26">
        <f>IF(OR(F94="",Q94,O94=0),"",IF(P94="Exact match",IFERROR(INDEX('Scales'!$N$6:$N$125,MATCH(O94&amp;"|"&amp;M94,'Scales'!$O$6:$O$125,0)),""),IF(ISNUMBER(AB94),IF(P94="4.0 points","",IF(AND(AB94&gt;=0,AB94&lt;=AA94),IFERROR(INDEX('Scales'!$N$6:$N$125,MATCH(O94&amp;"|"&amp;SUMPRODUCT(MAX(('Scales'!$K$6:$K$125=O94)*('Scales'!$M$6:$M$125&lt;=AB94)*'Scales'!$M$6:$M$125)),'Scales'!$O$6:$O$125,0)),""),"")),IFERROR(INDEX('Scales'!$N$6:$N$125,MATCH("1|"&amp;M94,'Scales'!$O$6:$O$125,0)),""))))</f>
        <v/>
      </c>
      <c r="K94" s="27">
        <f>IF(OR(F94="",Q94),"",IF(AND(P94="4.0 points",ISNUMBER(AB94)),IF(AND(AB94&gt;=0,AB94&lt;=AA94),MIN(4,AB94),""),IF(J94="","",IFERROR(INDEX('Scales'!$B$6:$C$18,MATCH(J94,'Scales'!$A$6:$A$18,0),'Scales'!$B$3),""))))</f>
        <v/>
      </c>
      <c r="L94" s="19">
        <f>IF(AND(A94="",C94="",F94=""),"",IF(F94="","Add a grade",IF(Q94,"Not counted (P, W, I grade)",IF(O94=0,"Unknown scale: pick one in column G",IF(NOT(ISNUMBER(K94)),"Check grade: not valid on this scale",IF(S94="","Check credits: use a number",IF(U94=1,"Counted","Not counted (settings)")))))))</f>
        <v/>
      </c>
      <c r="M94" s="23">
        <f>IF(F94="","",SUBSTITUTE(SUBSTITUTE(SUBSTITUTE(SUBSTITUTE(UPPER(TRIM(F94)),"%",""),"PLUS","+"),"MINUS","-")," ",""))</f>
        <v/>
      </c>
      <c r="N94" s="23">
        <f>IF(M94="","",IFERROR(VALUE(M94),""))</f>
        <v/>
      </c>
      <c r="O94" s="23">
        <f>IF(F94="","",IF(G94="",'Scales'!$F$3,IFERROR(INDEX('Scales'!$E$6:$E$15,MATCH(G94,'Scales'!$F$6:$F$15,0)),0)))</f>
        <v/>
      </c>
      <c r="P94" s="23">
        <f>IF(F94="","",IFERROR(INDEX('Scales'!$G$6:$G$15,MATCH(O94,'Scales'!$E$6:$E$15,0)),""))</f>
        <v/>
      </c>
      <c r="Q94" s="23">
        <f>IF(M94="",FALSE,COUNTIF('Scales'!$Q$6:$Q$35,M94)&gt;0)</f>
        <v/>
      </c>
      <c r="R94" s="23">
        <f>IF(A94="","",IF(ISNUMBER(A94),A94,IFERROR(VALUE(A94),IF(ISNUMBER(SEARCH("12",A94)),12,IF(ISNUMBER(SEARCH("11",A94)),11,IF(ISNUMBER(SEARCH("10",A94)),10,IF(ISNUMBER(SEARCH("9",A94)),9,IF(ISNUMBER(SEARCH("고1",A94)),10,IF(ISNUMBER(SEARCH("고2",A94)),11,IF(ISNUMBER(SEARCH("고3",A94)),12,IF(ISNUMBER(SEARCH("중3",A94)),9,IF(ISNUMBER(SEARCH("FRESH",A94)),9,IF(ISNUMBER(SEARCH("SOPH",A94)),10,IF(ISNUMBER(SEARCH("JUN",A94)),11,IF(ISNUMBER(SEARCH("SEN",A94)),12,"")))))))))))))))</f>
        <v/>
      </c>
      <c r="S94" s="23">
        <f>IF(E94="",1,IF(ISNUMBER(E94),IF(E94&gt;=0,E94,""),""))</f>
        <v/>
      </c>
      <c r="T94" s="23">
        <f>IFERROR(INDEX('Scales'!$T$6:$T$17,MATCH(I94,'Scales'!$S$6:$S$17,0))="Yes",FALSE)</f>
        <v/>
      </c>
      <c r="U94" s="23">
        <f>IF(AND(ISNUMBER(K94),ISNUMBER(S94),H94&lt;&gt;"No",OR(R94="",AND(R94&gt;='Start Here'!$C$7,R94&lt;='Start Here'!$C$8)),OR('Start Here'!$C$9="All graded courses",T94)),1,0)</f>
        <v/>
      </c>
      <c r="V94" s="23">
        <f>IF(U94=1,K94*S94,0)</f>
        <v/>
      </c>
      <c r="W94" s="23">
        <f>IF(U94=1,S94,0)</f>
        <v/>
      </c>
      <c r="X94" s="23">
        <f>IF(F94="",0,1)</f>
        <v/>
      </c>
      <c r="Y94" s="23">
        <f>IF(OR(F94="",Q94),0,IF(AND(ISNUMBER(K94),S94&lt;&gt;""),0,1))</f>
        <v/>
      </c>
      <c r="Z94" s="23">
        <f>IF(C94="",0,SUMPRODUCT(MAX(('Scales'!$V$6:$V$125&lt;&gt;"")*ISNUMBER(SEARCH('Scales'!$V$6:$V$125," "&amp;C94&amp;" "))*(ROW('Scales'!$V$6:$V$125)-5))))</f>
        <v/>
      </c>
      <c r="AA94" s="23">
        <f>IF(F94="","",IFERROR(IF(INDEX('Scales'!$H$6:$H$15,MATCH(O94,'Scales'!$E$6:$E$15,0))="",9E+99,INDEX('Scales'!$H$6:$H$15,MATCH(O94,'Scales'!$E$6:$E$15,0))),9E+99))</f>
        <v/>
      </c>
      <c r="AB94" s="23">
        <f>IF(N94="","",IF(AND(ISNUMBER(F94),N94&gt;0,N94&lt;=1,AA94=100),N94*100,N94))</f>
        <v/>
      </c>
    </row>
    <row r="95">
      <c r="A95" s="24" t="n"/>
      <c r="B95" s="18" t="n"/>
      <c r="C95" s="18" t="n"/>
      <c r="D95" s="18" t="n"/>
      <c r="E95" s="25" t="n"/>
      <c r="F95" s="24" t="n"/>
      <c r="G95" s="18" t="n"/>
      <c r="H95" s="24" t="n"/>
      <c r="I95" s="19">
        <f>IF(AND(C95="",D95=""),"",IF(D95&lt;&gt;"",D95,IF(Z95=0,"Other",INDEX('Scales'!$W$6:$W$125,Z95))))</f>
        <v/>
      </c>
      <c r="J95" s="26">
        <f>IF(OR(F95="",Q95,O95=0),"",IF(P95="Exact match",IFERROR(INDEX('Scales'!$N$6:$N$125,MATCH(O95&amp;"|"&amp;M95,'Scales'!$O$6:$O$125,0)),""),IF(ISNUMBER(AB95),IF(P95="4.0 points","",IF(AND(AB95&gt;=0,AB95&lt;=AA95),IFERROR(INDEX('Scales'!$N$6:$N$125,MATCH(O95&amp;"|"&amp;SUMPRODUCT(MAX(('Scales'!$K$6:$K$125=O95)*('Scales'!$M$6:$M$125&lt;=AB95)*'Scales'!$M$6:$M$125)),'Scales'!$O$6:$O$125,0)),""),"")),IFERROR(INDEX('Scales'!$N$6:$N$125,MATCH("1|"&amp;M95,'Scales'!$O$6:$O$125,0)),""))))</f>
        <v/>
      </c>
      <c r="K95" s="27">
        <f>IF(OR(F95="",Q95),"",IF(AND(P95="4.0 points",ISNUMBER(AB95)),IF(AND(AB95&gt;=0,AB95&lt;=AA95),MIN(4,AB95),""),IF(J95="","",IFERROR(INDEX('Scales'!$B$6:$C$18,MATCH(J95,'Scales'!$A$6:$A$18,0),'Scales'!$B$3),""))))</f>
        <v/>
      </c>
      <c r="L95" s="19">
        <f>IF(AND(A95="",C95="",F95=""),"",IF(F95="","Add a grade",IF(Q95,"Not counted (P, W, I grade)",IF(O95=0,"Unknown scale: pick one in column G",IF(NOT(ISNUMBER(K95)),"Check grade: not valid on this scale",IF(S95="","Check credits: use a number",IF(U95=1,"Counted","Not counted (settings)")))))))</f>
        <v/>
      </c>
      <c r="M95" s="23">
        <f>IF(F95="","",SUBSTITUTE(SUBSTITUTE(SUBSTITUTE(SUBSTITUTE(UPPER(TRIM(F95)),"%",""),"PLUS","+"),"MINUS","-")," ",""))</f>
        <v/>
      </c>
      <c r="N95" s="23">
        <f>IF(M95="","",IFERROR(VALUE(M95),""))</f>
        <v/>
      </c>
      <c r="O95" s="23">
        <f>IF(F95="","",IF(G95="",'Scales'!$F$3,IFERROR(INDEX('Scales'!$E$6:$E$15,MATCH(G95,'Scales'!$F$6:$F$15,0)),0)))</f>
        <v/>
      </c>
      <c r="P95" s="23">
        <f>IF(F95="","",IFERROR(INDEX('Scales'!$G$6:$G$15,MATCH(O95,'Scales'!$E$6:$E$15,0)),""))</f>
        <v/>
      </c>
      <c r="Q95" s="23">
        <f>IF(M95="",FALSE,COUNTIF('Scales'!$Q$6:$Q$35,M95)&gt;0)</f>
        <v/>
      </c>
      <c r="R95" s="23">
        <f>IF(A95="","",IF(ISNUMBER(A95),A95,IFERROR(VALUE(A95),IF(ISNUMBER(SEARCH("12",A95)),12,IF(ISNUMBER(SEARCH("11",A95)),11,IF(ISNUMBER(SEARCH("10",A95)),10,IF(ISNUMBER(SEARCH("9",A95)),9,IF(ISNUMBER(SEARCH("고1",A95)),10,IF(ISNUMBER(SEARCH("고2",A95)),11,IF(ISNUMBER(SEARCH("고3",A95)),12,IF(ISNUMBER(SEARCH("중3",A95)),9,IF(ISNUMBER(SEARCH("FRESH",A95)),9,IF(ISNUMBER(SEARCH("SOPH",A95)),10,IF(ISNUMBER(SEARCH("JUN",A95)),11,IF(ISNUMBER(SEARCH("SEN",A95)),12,"")))))))))))))))</f>
        <v/>
      </c>
      <c r="S95" s="23">
        <f>IF(E95="",1,IF(ISNUMBER(E95),IF(E95&gt;=0,E95,""),""))</f>
        <v/>
      </c>
      <c r="T95" s="23">
        <f>IFERROR(INDEX('Scales'!$T$6:$T$17,MATCH(I95,'Scales'!$S$6:$S$17,0))="Yes",FALSE)</f>
        <v/>
      </c>
      <c r="U95" s="23">
        <f>IF(AND(ISNUMBER(K95),ISNUMBER(S95),H95&lt;&gt;"No",OR(R95="",AND(R95&gt;='Start Here'!$C$7,R95&lt;='Start Here'!$C$8)),OR('Start Here'!$C$9="All graded courses",T95)),1,0)</f>
        <v/>
      </c>
      <c r="V95" s="23">
        <f>IF(U95=1,K95*S95,0)</f>
        <v/>
      </c>
      <c r="W95" s="23">
        <f>IF(U95=1,S95,0)</f>
        <v/>
      </c>
      <c r="X95" s="23">
        <f>IF(F95="",0,1)</f>
        <v/>
      </c>
      <c r="Y95" s="23">
        <f>IF(OR(F95="",Q95),0,IF(AND(ISNUMBER(K95),S95&lt;&gt;""),0,1))</f>
        <v/>
      </c>
      <c r="Z95" s="23">
        <f>IF(C95="",0,SUMPRODUCT(MAX(('Scales'!$V$6:$V$125&lt;&gt;"")*ISNUMBER(SEARCH('Scales'!$V$6:$V$125," "&amp;C95&amp;" "))*(ROW('Scales'!$V$6:$V$125)-5))))</f>
        <v/>
      </c>
      <c r="AA95" s="23">
        <f>IF(F95="","",IFERROR(IF(INDEX('Scales'!$H$6:$H$15,MATCH(O95,'Scales'!$E$6:$E$15,0))="",9E+99,INDEX('Scales'!$H$6:$H$15,MATCH(O95,'Scales'!$E$6:$E$15,0))),9E+99))</f>
        <v/>
      </c>
      <c r="AB95" s="23">
        <f>IF(N95="","",IF(AND(ISNUMBER(F95),N95&gt;0,N95&lt;=1,AA95=100),N95*100,N95))</f>
        <v/>
      </c>
    </row>
    <row r="96">
      <c r="A96" s="24" t="n"/>
      <c r="B96" s="18" t="n"/>
      <c r="C96" s="18" t="n"/>
      <c r="D96" s="18" t="n"/>
      <c r="E96" s="25" t="n"/>
      <c r="F96" s="24" t="n"/>
      <c r="G96" s="18" t="n"/>
      <c r="H96" s="24" t="n"/>
      <c r="I96" s="19">
        <f>IF(AND(C96="",D96=""),"",IF(D96&lt;&gt;"",D96,IF(Z96=0,"Other",INDEX('Scales'!$W$6:$W$125,Z96))))</f>
        <v/>
      </c>
      <c r="J96" s="26">
        <f>IF(OR(F96="",Q96,O96=0),"",IF(P96="Exact match",IFERROR(INDEX('Scales'!$N$6:$N$125,MATCH(O96&amp;"|"&amp;M96,'Scales'!$O$6:$O$125,0)),""),IF(ISNUMBER(AB96),IF(P96="4.0 points","",IF(AND(AB96&gt;=0,AB96&lt;=AA96),IFERROR(INDEX('Scales'!$N$6:$N$125,MATCH(O96&amp;"|"&amp;SUMPRODUCT(MAX(('Scales'!$K$6:$K$125=O96)*('Scales'!$M$6:$M$125&lt;=AB96)*'Scales'!$M$6:$M$125)),'Scales'!$O$6:$O$125,0)),""),"")),IFERROR(INDEX('Scales'!$N$6:$N$125,MATCH("1|"&amp;M96,'Scales'!$O$6:$O$125,0)),""))))</f>
        <v/>
      </c>
      <c r="K96" s="27">
        <f>IF(OR(F96="",Q96),"",IF(AND(P96="4.0 points",ISNUMBER(AB96)),IF(AND(AB96&gt;=0,AB96&lt;=AA96),MIN(4,AB96),""),IF(J96="","",IFERROR(INDEX('Scales'!$B$6:$C$18,MATCH(J96,'Scales'!$A$6:$A$18,0),'Scales'!$B$3),""))))</f>
        <v/>
      </c>
      <c r="L96" s="19">
        <f>IF(AND(A96="",C96="",F96=""),"",IF(F96="","Add a grade",IF(Q96,"Not counted (P, W, I grade)",IF(O96=0,"Unknown scale: pick one in column G",IF(NOT(ISNUMBER(K96)),"Check grade: not valid on this scale",IF(S96="","Check credits: use a number",IF(U96=1,"Counted","Not counted (settings)")))))))</f>
        <v/>
      </c>
      <c r="M96" s="23">
        <f>IF(F96="","",SUBSTITUTE(SUBSTITUTE(SUBSTITUTE(SUBSTITUTE(UPPER(TRIM(F96)),"%",""),"PLUS","+"),"MINUS","-")," ",""))</f>
        <v/>
      </c>
      <c r="N96" s="23">
        <f>IF(M96="","",IFERROR(VALUE(M96),""))</f>
        <v/>
      </c>
      <c r="O96" s="23">
        <f>IF(F96="","",IF(G96="",'Scales'!$F$3,IFERROR(INDEX('Scales'!$E$6:$E$15,MATCH(G96,'Scales'!$F$6:$F$15,0)),0)))</f>
        <v/>
      </c>
      <c r="P96" s="23">
        <f>IF(F96="","",IFERROR(INDEX('Scales'!$G$6:$G$15,MATCH(O96,'Scales'!$E$6:$E$15,0)),""))</f>
        <v/>
      </c>
      <c r="Q96" s="23">
        <f>IF(M96="",FALSE,COUNTIF('Scales'!$Q$6:$Q$35,M96)&gt;0)</f>
        <v/>
      </c>
      <c r="R96" s="23">
        <f>IF(A96="","",IF(ISNUMBER(A96),A96,IFERROR(VALUE(A96),IF(ISNUMBER(SEARCH("12",A96)),12,IF(ISNUMBER(SEARCH("11",A96)),11,IF(ISNUMBER(SEARCH("10",A96)),10,IF(ISNUMBER(SEARCH("9",A96)),9,IF(ISNUMBER(SEARCH("고1",A96)),10,IF(ISNUMBER(SEARCH("고2",A96)),11,IF(ISNUMBER(SEARCH("고3",A96)),12,IF(ISNUMBER(SEARCH("중3",A96)),9,IF(ISNUMBER(SEARCH("FRESH",A96)),9,IF(ISNUMBER(SEARCH("SOPH",A96)),10,IF(ISNUMBER(SEARCH("JUN",A96)),11,IF(ISNUMBER(SEARCH("SEN",A96)),12,"")))))))))))))))</f>
        <v/>
      </c>
      <c r="S96" s="23">
        <f>IF(E96="",1,IF(ISNUMBER(E96),IF(E96&gt;=0,E96,""),""))</f>
        <v/>
      </c>
      <c r="T96" s="23">
        <f>IFERROR(INDEX('Scales'!$T$6:$T$17,MATCH(I96,'Scales'!$S$6:$S$17,0))="Yes",FALSE)</f>
        <v/>
      </c>
      <c r="U96" s="23">
        <f>IF(AND(ISNUMBER(K96),ISNUMBER(S96),H96&lt;&gt;"No",OR(R96="",AND(R96&gt;='Start Here'!$C$7,R96&lt;='Start Here'!$C$8)),OR('Start Here'!$C$9="All graded courses",T96)),1,0)</f>
        <v/>
      </c>
      <c r="V96" s="23">
        <f>IF(U96=1,K96*S96,0)</f>
        <v/>
      </c>
      <c r="W96" s="23">
        <f>IF(U96=1,S96,0)</f>
        <v/>
      </c>
      <c r="X96" s="23">
        <f>IF(F96="",0,1)</f>
        <v/>
      </c>
      <c r="Y96" s="23">
        <f>IF(OR(F96="",Q96),0,IF(AND(ISNUMBER(K96),S96&lt;&gt;""),0,1))</f>
        <v/>
      </c>
      <c r="Z96" s="23">
        <f>IF(C96="",0,SUMPRODUCT(MAX(('Scales'!$V$6:$V$125&lt;&gt;"")*ISNUMBER(SEARCH('Scales'!$V$6:$V$125," "&amp;C96&amp;" "))*(ROW('Scales'!$V$6:$V$125)-5))))</f>
        <v/>
      </c>
      <c r="AA96" s="23">
        <f>IF(F96="","",IFERROR(IF(INDEX('Scales'!$H$6:$H$15,MATCH(O96,'Scales'!$E$6:$E$15,0))="",9E+99,INDEX('Scales'!$H$6:$H$15,MATCH(O96,'Scales'!$E$6:$E$15,0))),9E+99))</f>
        <v/>
      </c>
      <c r="AB96" s="23">
        <f>IF(N96="","",IF(AND(ISNUMBER(F96),N96&gt;0,N96&lt;=1,AA96=100),N96*100,N96))</f>
        <v/>
      </c>
    </row>
    <row r="97">
      <c r="A97" s="24" t="n"/>
      <c r="B97" s="18" t="n"/>
      <c r="C97" s="18" t="n"/>
      <c r="D97" s="18" t="n"/>
      <c r="E97" s="25" t="n"/>
      <c r="F97" s="24" t="n"/>
      <c r="G97" s="18" t="n"/>
      <c r="H97" s="24" t="n"/>
      <c r="I97" s="19">
        <f>IF(AND(C97="",D97=""),"",IF(D97&lt;&gt;"",D97,IF(Z97=0,"Other",INDEX('Scales'!$W$6:$W$125,Z97))))</f>
        <v/>
      </c>
      <c r="J97" s="26">
        <f>IF(OR(F97="",Q97,O97=0),"",IF(P97="Exact match",IFERROR(INDEX('Scales'!$N$6:$N$125,MATCH(O97&amp;"|"&amp;M97,'Scales'!$O$6:$O$125,0)),""),IF(ISNUMBER(AB97),IF(P97="4.0 points","",IF(AND(AB97&gt;=0,AB97&lt;=AA97),IFERROR(INDEX('Scales'!$N$6:$N$125,MATCH(O97&amp;"|"&amp;SUMPRODUCT(MAX(('Scales'!$K$6:$K$125=O97)*('Scales'!$M$6:$M$125&lt;=AB97)*'Scales'!$M$6:$M$125)),'Scales'!$O$6:$O$125,0)),""),"")),IFERROR(INDEX('Scales'!$N$6:$N$125,MATCH("1|"&amp;M97,'Scales'!$O$6:$O$125,0)),""))))</f>
        <v/>
      </c>
      <c r="K97" s="27">
        <f>IF(OR(F97="",Q97),"",IF(AND(P97="4.0 points",ISNUMBER(AB97)),IF(AND(AB97&gt;=0,AB97&lt;=AA97),MIN(4,AB97),""),IF(J97="","",IFERROR(INDEX('Scales'!$B$6:$C$18,MATCH(J97,'Scales'!$A$6:$A$18,0),'Scales'!$B$3),""))))</f>
        <v/>
      </c>
      <c r="L97" s="19">
        <f>IF(AND(A97="",C97="",F97=""),"",IF(F97="","Add a grade",IF(Q97,"Not counted (P, W, I grade)",IF(O97=0,"Unknown scale: pick one in column G",IF(NOT(ISNUMBER(K97)),"Check grade: not valid on this scale",IF(S97="","Check credits: use a number",IF(U97=1,"Counted","Not counted (settings)")))))))</f>
        <v/>
      </c>
      <c r="M97" s="23">
        <f>IF(F97="","",SUBSTITUTE(SUBSTITUTE(SUBSTITUTE(SUBSTITUTE(UPPER(TRIM(F97)),"%",""),"PLUS","+"),"MINUS","-")," ",""))</f>
        <v/>
      </c>
      <c r="N97" s="23">
        <f>IF(M97="","",IFERROR(VALUE(M97),""))</f>
        <v/>
      </c>
      <c r="O97" s="23">
        <f>IF(F97="","",IF(G97="",'Scales'!$F$3,IFERROR(INDEX('Scales'!$E$6:$E$15,MATCH(G97,'Scales'!$F$6:$F$15,0)),0)))</f>
        <v/>
      </c>
      <c r="P97" s="23">
        <f>IF(F97="","",IFERROR(INDEX('Scales'!$G$6:$G$15,MATCH(O97,'Scales'!$E$6:$E$15,0)),""))</f>
        <v/>
      </c>
      <c r="Q97" s="23">
        <f>IF(M97="",FALSE,COUNTIF('Scales'!$Q$6:$Q$35,M97)&gt;0)</f>
        <v/>
      </c>
      <c r="R97" s="23">
        <f>IF(A97="","",IF(ISNUMBER(A97),A97,IFERROR(VALUE(A97),IF(ISNUMBER(SEARCH("12",A97)),12,IF(ISNUMBER(SEARCH("11",A97)),11,IF(ISNUMBER(SEARCH("10",A97)),10,IF(ISNUMBER(SEARCH("9",A97)),9,IF(ISNUMBER(SEARCH("고1",A97)),10,IF(ISNUMBER(SEARCH("고2",A97)),11,IF(ISNUMBER(SEARCH("고3",A97)),12,IF(ISNUMBER(SEARCH("중3",A97)),9,IF(ISNUMBER(SEARCH("FRESH",A97)),9,IF(ISNUMBER(SEARCH("SOPH",A97)),10,IF(ISNUMBER(SEARCH("JUN",A97)),11,IF(ISNUMBER(SEARCH("SEN",A97)),12,"")))))))))))))))</f>
        <v/>
      </c>
      <c r="S97" s="23">
        <f>IF(E97="",1,IF(ISNUMBER(E97),IF(E97&gt;=0,E97,""),""))</f>
        <v/>
      </c>
      <c r="T97" s="23">
        <f>IFERROR(INDEX('Scales'!$T$6:$T$17,MATCH(I97,'Scales'!$S$6:$S$17,0))="Yes",FALSE)</f>
        <v/>
      </c>
      <c r="U97" s="23">
        <f>IF(AND(ISNUMBER(K97),ISNUMBER(S97),H97&lt;&gt;"No",OR(R97="",AND(R97&gt;='Start Here'!$C$7,R97&lt;='Start Here'!$C$8)),OR('Start Here'!$C$9="All graded courses",T97)),1,0)</f>
        <v/>
      </c>
      <c r="V97" s="23">
        <f>IF(U97=1,K97*S97,0)</f>
        <v/>
      </c>
      <c r="W97" s="23">
        <f>IF(U97=1,S97,0)</f>
        <v/>
      </c>
      <c r="X97" s="23">
        <f>IF(F97="",0,1)</f>
        <v/>
      </c>
      <c r="Y97" s="23">
        <f>IF(OR(F97="",Q97),0,IF(AND(ISNUMBER(K97),S97&lt;&gt;""),0,1))</f>
        <v/>
      </c>
      <c r="Z97" s="23">
        <f>IF(C97="",0,SUMPRODUCT(MAX(('Scales'!$V$6:$V$125&lt;&gt;"")*ISNUMBER(SEARCH('Scales'!$V$6:$V$125," "&amp;C97&amp;" "))*(ROW('Scales'!$V$6:$V$125)-5))))</f>
        <v/>
      </c>
      <c r="AA97" s="23">
        <f>IF(F97="","",IFERROR(IF(INDEX('Scales'!$H$6:$H$15,MATCH(O97,'Scales'!$E$6:$E$15,0))="",9E+99,INDEX('Scales'!$H$6:$H$15,MATCH(O97,'Scales'!$E$6:$E$15,0))),9E+99))</f>
        <v/>
      </c>
      <c r="AB97" s="23">
        <f>IF(N97="","",IF(AND(ISNUMBER(F97),N97&gt;0,N97&lt;=1,AA97=100),N97*100,N97))</f>
        <v/>
      </c>
    </row>
    <row r="98">
      <c r="A98" s="24" t="n"/>
      <c r="B98" s="18" t="n"/>
      <c r="C98" s="18" t="n"/>
      <c r="D98" s="18" t="n"/>
      <c r="E98" s="25" t="n"/>
      <c r="F98" s="24" t="n"/>
      <c r="G98" s="18" t="n"/>
      <c r="H98" s="24" t="n"/>
      <c r="I98" s="19">
        <f>IF(AND(C98="",D98=""),"",IF(D98&lt;&gt;"",D98,IF(Z98=0,"Other",INDEX('Scales'!$W$6:$W$125,Z98))))</f>
        <v/>
      </c>
      <c r="J98" s="26">
        <f>IF(OR(F98="",Q98,O98=0),"",IF(P98="Exact match",IFERROR(INDEX('Scales'!$N$6:$N$125,MATCH(O98&amp;"|"&amp;M98,'Scales'!$O$6:$O$125,0)),""),IF(ISNUMBER(AB98),IF(P98="4.0 points","",IF(AND(AB98&gt;=0,AB98&lt;=AA98),IFERROR(INDEX('Scales'!$N$6:$N$125,MATCH(O98&amp;"|"&amp;SUMPRODUCT(MAX(('Scales'!$K$6:$K$125=O98)*('Scales'!$M$6:$M$125&lt;=AB98)*'Scales'!$M$6:$M$125)),'Scales'!$O$6:$O$125,0)),""),"")),IFERROR(INDEX('Scales'!$N$6:$N$125,MATCH("1|"&amp;M98,'Scales'!$O$6:$O$125,0)),""))))</f>
        <v/>
      </c>
      <c r="K98" s="27">
        <f>IF(OR(F98="",Q98),"",IF(AND(P98="4.0 points",ISNUMBER(AB98)),IF(AND(AB98&gt;=0,AB98&lt;=AA98),MIN(4,AB98),""),IF(J98="","",IFERROR(INDEX('Scales'!$B$6:$C$18,MATCH(J98,'Scales'!$A$6:$A$18,0),'Scales'!$B$3),""))))</f>
        <v/>
      </c>
      <c r="L98" s="19">
        <f>IF(AND(A98="",C98="",F98=""),"",IF(F98="","Add a grade",IF(Q98,"Not counted (P, W, I grade)",IF(O98=0,"Unknown scale: pick one in column G",IF(NOT(ISNUMBER(K98)),"Check grade: not valid on this scale",IF(S98="","Check credits: use a number",IF(U98=1,"Counted","Not counted (settings)")))))))</f>
        <v/>
      </c>
      <c r="M98" s="23">
        <f>IF(F98="","",SUBSTITUTE(SUBSTITUTE(SUBSTITUTE(SUBSTITUTE(UPPER(TRIM(F98)),"%",""),"PLUS","+"),"MINUS","-")," ",""))</f>
        <v/>
      </c>
      <c r="N98" s="23">
        <f>IF(M98="","",IFERROR(VALUE(M98),""))</f>
        <v/>
      </c>
      <c r="O98" s="23">
        <f>IF(F98="","",IF(G98="",'Scales'!$F$3,IFERROR(INDEX('Scales'!$E$6:$E$15,MATCH(G98,'Scales'!$F$6:$F$15,0)),0)))</f>
        <v/>
      </c>
      <c r="P98" s="23">
        <f>IF(F98="","",IFERROR(INDEX('Scales'!$G$6:$G$15,MATCH(O98,'Scales'!$E$6:$E$15,0)),""))</f>
        <v/>
      </c>
      <c r="Q98" s="23">
        <f>IF(M98="",FALSE,COUNTIF('Scales'!$Q$6:$Q$35,M98)&gt;0)</f>
        <v/>
      </c>
      <c r="R98" s="23">
        <f>IF(A98="","",IF(ISNUMBER(A98),A98,IFERROR(VALUE(A98),IF(ISNUMBER(SEARCH("12",A98)),12,IF(ISNUMBER(SEARCH("11",A98)),11,IF(ISNUMBER(SEARCH("10",A98)),10,IF(ISNUMBER(SEARCH("9",A98)),9,IF(ISNUMBER(SEARCH("고1",A98)),10,IF(ISNUMBER(SEARCH("고2",A98)),11,IF(ISNUMBER(SEARCH("고3",A98)),12,IF(ISNUMBER(SEARCH("중3",A98)),9,IF(ISNUMBER(SEARCH("FRESH",A98)),9,IF(ISNUMBER(SEARCH("SOPH",A98)),10,IF(ISNUMBER(SEARCH("JUN",A98)),11,IF(ISNUMBER(SEARCH("SEN",A98)),12,"")))))))))))))))</f>
        <v/>
      </c>
      <c r="S98" s="23">
        <f>IF(E98="",1,IF(ISNUMBER(E98),IF(E98&gt;=0,E98,""),""))</f>
        <v/>
      </c>
      <c r="T98" s="23">
        <f>IFERROR(INDEX('Scales'!$T$6:$T$17,MATCH(I98,'Scales'!$S$6:$S$17,0))="Yes",FALSE)</f>
        <v/>
      </c>
      <c r="U98" s="23">
        <f>IF(AND(ISNUMBER(K98),ISNUMBER(S98),H98&lt;&gt;"No",OR(R98="",AND(R98&gt;='Start Here'!$C$7,R98&lt;='Start Here'!$C$8)),OR('Start Here'!$C$9="All graded courses",T98)),1,0)</f>
        <v/>
      </c>
      <c r="V98" s="23">
        <f>IF(U98=1,K98*S98,0)</f>
        <v/>
      </c>
      <c r="W98" s="23">
        <f>IF(U98=1,S98,0)</f>
        <v/>
      </c>
      <c r="X98" s="23">
        <f>IF(F98="",0,1)</f>
        <v/>
      </c>
      <c r="Y98" s="23">
        <f>IF(OR(F98="",Q98),0,IF(AND(ISNUMBER(K98),S98&lt;&gt;""),0,1))</f>
        <v/>
      </c>
      <c r="Z98" s="23">
        <f>IF(C98="",0,SUMPRODUCT(MAX(('Scales'!$V$6:$V$125&lt;&gt;"")*ISNUMBER(SEARCH('Scales'!$V$6:$V$125," "&amp;C98&amp;" "))*(ROW('Scales'!$V$6:$V$125)-5))))</f>
        <v/>
      </c>
      <c r="AA98" s="23">
        <f>IF(F98="","",IFERROR(IF(INDEX('Scales'!$H$6:$H$15,MATCH(O98,'Scales'!$E$6:$E$15,0))="",9E+99,INDEX('Scales'!$H$6:$H$15,MATCH(O98,'Scales'!$E$6:$E$15,0))),9E+99))</f>
        <v/>
      </c>
      <c r="AB98" s="23">
        <f>IF(N98="","",IF(AND(ISNUMBER(F98),N98&gt;0,N98&lt;=1,AA98=100),N98*100,N98))</f>
        <v/>
      </c>
    </row>
    <row r="99">
      <c r="A99" s="24" t="n"/>
      <c r="B99" s="18" t="n"/>
      <c r="C99" s="18" t="n"/>
      <c r="D99" s="18" t="n"/>
      <c r="E99" s="25" t="n"/>
      <c r="F99" s="24" t="n"/>
      <c r="G99" s="18" t="n"/>
      <c r="H99" s="24" t="n"/>
      <c r="I99" s="19">
        <f>IF(AND(C99="",D99=""),"",IF(D99&lt;&gt;"",D99,IF(Z99=0,"Other",INDEX('Scales'!$W$6:$W$125,Z99))))</f>
        <v/>
      </c>
      <c r="J99" s="26">
        <f>IF(OR(F99="",Q99,O99=0),"",IF(P99="Exact match",IFERROR(INDEX('Scales'!$N$6:$N$125,MATCH(O99&amp;"|"&amp;M99,'Scales'!$O$6:$O$125,0)),""),IF(ISNUMBER(AB99),IF(P99="4.0 points","",IF(AND(AB99&gt;=0,AB99&lt;=AA99),IFERROR(INDEX('Scales'!$N$6:$N$125,MATCH(O99&amp;"|"&amp;SUMPRODUCT(MAX(('Scales'!$K$6:$K$125=O99)*('Scales'!$M$6:$M$125&lt;=AB99)*'Scales'!$M$6:$M$125)),'Scales'!$O$6:$O$125,0)),""),"")),IFERROR(INDEX('Scales'!$N$6:$N$125,MATCH("1|"&amp;M99,'Scales'!$O$6:$O$125,0)),""))))</f>
        <v/>
      </c>
      <c r="K99" s="27">
        <f>IF(OR(F99="",Q99),"",IF(AND(P99="4.0 points",ISNUMBER(AB99)),IF(AND(AB99&gt;=0,AB99&lt;=AA99),MIN(4,AB99),""),IF(J99="","",IFERROR(INDEX('Scales'!$B$6:$C$18,MATCH(J99,'Scales'!$A$6:$A$18,0),'Scales'!$B$3),""))))</f>
        <v/>
      </c>
      <c r="L99" s="19">
        <f>IF(AND(A99="",C99="",F99=""),"",IF(F99="","Add a grade",IF(Q99,"Not counted (P, W, I grade)",IF(O99=0,"Unknown scale: pick one in column G",IF(NOT(ISNUMBER(K99)),"Check grade: not valid on this scale",IF(S99="","Check credits: use a number",IF(U99=1,"Counted","Not counted (settings)")))))))</f>
        <v/>
      </c>
      <c r="M99" s="23">
        <f>IF(F99="","",SUBSTITUTE(SUBSTITUTE(SUBSTITUTE(SUBSTITUTE(UPPER(TRIM(F99)),"%",""),"PLUS","+"),"MINUS","-")," ",""))</f>
        <v/>
      </c>
      <c r="N99" s="23">
        <f>IF(M99="","",IFERROR(VALUE(M99),""))</f>
        <v/>
      </c>
      <c r="O99" s="23">
        <f>IF(F99="","",IF(G99="",'Scales'!$F$3,IFERROR(INDEX('Scales'!$E$6:$E$15,MATCH(G99,'Scales'!$F$6:$F$15,0)),0)))</f>
        <v/>
      </c>
      <c r="P99" s="23">
        <f>IF(F99="","",IFERROR(INDEX('Scales'!$G$6:$G$15,MATCH(O99,'Scales'!$E$6:$E$15,0)),""))</f>
        <v/>
      </c>
      <c r="Q99" s="23">
        <f>IF(M99="",FALSE,COUNTIF('Scales'!$Q$6:$Q$35,M99)&gt;0)</f>
        <v/>
      </c>
      <c r="R99" s="23">
        <f>IF(A99="","",IF(ISNUMBER(A99),A99,IFERROR(VALUE(A99),IF(ISNUMBER(SEARCH("12",A99)),12,IF(ISNUMBER(SEARCH("11",A99)),11,IF(ISNUMBER(SEARCH("10",A99)),10,IF(ISNUMBER(SEARCH("9",A99)),9,IF(ISNUMBER(SEARCH("고1",A99)),10,IF(ISNUMBER(SEARCH("고2",A99)),11,IF(ISNUMBER(SEARCH("고3",A99)),12,IF(ISNUMBER(SEARCH("중3",A99)),9,IF(ISNUMBER(SEARCH("FRESH",A99)),9,IF(ISNUMBER(SEARCH("SOPH",A99)),10,IF(ISNUMBER(SEARCH("JUN",A99)),11,IF(ISNUMBER(SEARCH("SEN",A99)),12,"")))))))))))))))</f>
        <v/>
      </c>
      <c r="S99" s="23">
        <f>IF(E99="",1,IF(ISNUMBER(E99),IF(E99&gt;=0,E99,""),""))</f>
        <v/>
      </c>
      <c r="T99" s="23">
        <f>IFERROR(INDEX('Scales'!$T$6:$T$17,MATCH(I99,'Scales'!$S$6:$S$17,0))="Yes",FALSE)</f>
        <v/>
      </c>
      <c r="U99" s="23">
        <f>IF(AND(ISNUMBER(K99),ISNUMBER(S99),H99&lt;&gt;"No",OR(R99="",AND(R99&gt;='Start Here'!$C$7,R99&lt;='Start Here'!$C$8)),OR('Start Here'!$C$9="All graded courses",T99)),1,0)</f>
        <v/>
      </c>
      <c r="V99" s="23">
        <f>IF(U99=1,K99*S99,0)</f>
        <v/>
      </c>
      <c r="W99" s="23">
        <f>IF(U99=1,S99,0)</f>
        <v/>
      </c>
      <c r="X99" s="23">
        <f>IF(F99="",0,1)</f>
        <v/>
      </c>
      <c r="Y99" s="23">
        <f>IF(OR(F99="",Q99),0,IF(AND(ISNUMBER(K99),S99&lt;&gt;""),0,1))</f>
        <v/>
      </c>
      <c r="Z99" s="23">
        <f>IF(C99="",0,SUMPRODUCT(MAX(('Scales'!$V$6:$V$125&lt;&gt;"")*ISNUMBER(SEARCH('Scales'!$V$6:$V$125," "&amp;C99&amp;" "))*(ROW('Scales'!$V$6:$V$125)-5))))</f>
        <v/>
      </c>
      <c r="AA99" s="23">
        <f>IF(F99="","",IFERROR(IF(INDEX('Scales'!$H$6:$H$15,MATCH(O99,'Scales'!$E$6:$E$15,0))="",9E+99,INDEX('Scales'!$H$6:$H$15,MATCH(O99,'Scales'!$E$6:$E$15,0))),9E+99))</f>
        <v/>
      </c>
      <c r="AB99" s="23">
        <f>IF(N99="","",IF(AND(ISNUMBER(F99),N99&gt;0,N99&lt;=1,AA99=100),N99*100,N99))</f>
        <v/>
      </c>
    </row>
    <row r="100">
      <c r="A100" s="24" t="n"/>
      <c r="B100" s="18" t="n"/>
      <c r="C100" s="18" t="n"/>
      <c r="D100" s="18" t="n"/>
      <c r="E100" s="25" t="n"/>
      <c r="F100" s="24" t="n"/>
      <c r="G100" s="18" t="n"/>
      <c r="H100" s="24" t="n"/>
      <c r="I100" s="19">
        <f>IF(AND(C100="",D100=""),"",IF(D100&lt;&gt;"",D100,IF(Z100=0,"Other",INDEX('Scales'!$W$6:$W$125,Z100))))</f>
        <v/>
      </c>
      <c r="J100" s="26">
        <f>IF(OR(F100="",Q100,O100=0),"",IF(P100="Exact match",IFERROR(INDEX('Scales'!$N$6:$N$125,MATCH(O100&amp;"|"&amp;M100,'Scales'!$O$6:$O$125,0)),""),IF(ISNUMBER(AB100),IF(P100="4.0 points","",IF(AND(AB100&gt;=0,AB100&lt;=AA100),IFERROR(INDEX('Scales'!$N$6:$N$125,MATCH(O100&amp;"|"&amp;SUMPRODUCT(MAX(('Scales'!$K$6:$K$125=O100)*('Scales'!$M$6:$M$125&lt;=AB100)*'Scales'!$M$6:$M$125)),'Scales'!$O$6:$O$125,0)),""),"")),IFERROR(INDEX('Scales'!$N$6:$N$125,MATCH("1|"&amp;M100,'Scales'!$O$6:$O$125,0)),""))))</f>
        <v/>
      </c>
      <c r="K100" s="27">
        <f>IF(OR(F100="",Q100),"",IF(AND(P100="4.0 points",ISNUMBER(AB100)),IF(AND(AB100&gt;=0,AB100&lt;=AA100),MIN(4,AB100),""),IF(J100="","",IFERROR(INDEX('Scales'!$B$6:$C$18,MATCH(J100,'Scales'!$A$6:$A$18,0),'Scales'!$B$3),""))))</f>
        <v/>
      </c>
      <c r="L100" s="19">
        <f>IF(AND(A100="",C100="",F100=""),"",IF(F100="","Add a grade",IF(Q100,"Not counted (P, W, I grade)",IF(O100=0,"Unknown scale: pick one in column G",IF(NOT(ISNUMBER(K100)),"Check grade: not valid on this scale",IF(S100="","Check credits: use a number",IF(U100=1,"Counted","Not counted (settings)")))))))</f>
        <v/>
      </c>
      <c r="M100" s="23">
        <f>IF(F100="","",SUBSTITUTE(SUBSTITUTE(SUBSTITUTE(SUBSTITUTE(UPPER(TRIM(F100)),"%",""),"PLUS","+"),"MINUS","-")," ",""))</f>
        <v/>
      </c>
      <c r="N100" s="23">
        <f>IF(M100="","",IFERROR(VALUE(M100),""))</f>
        <v/>
      </c>
      <c r="O100" s="23">
        <f>IF(F100="","",IF(G100="",'Scales'!$F$3,IFERROR(INDEX('Scales'!$E$6:$E$15,MATCH(G100,'Scales'!$F$6:$F$15,0)),0)))</f>
        <v/>
      </c>
      <c r="P100" s="23">
        <f>IF(F100="","",IFERROR(INDEX('Scales'!$G$6:$G$15,MATCH(O100,'Scales'!$E$6:$E$15,0)),""))</f>
        <v/>
      </c>
      <c r="Q100" s="23">
        <f>IF(M100="",FALSE,COUNTIF('Scales'!$Q$6:$Q$35,M100)&gt;0)</f>
        <v/>
      </c>
      <c r="R100" s="23">
        <f>IF(A100="","",IF(ISNUMBER(A100),A100,IFERROR(VALUE(A100),IF(ISNUMBER(SEARCH("12",A100)),12,IF(ISNUMBER(SEARCH("11",A100)),11,IF(ISNUMBER(SEARCH("10",A100)),10,IF(ISNUMBER(SEARCH("9",A100)),9,IF(ISNUMBER(SEARCH("고1",A100)),10,IF(ISNUMBER(SEARCH("고2",A100)),11,IF(ISNUMBER(SEARCH("고3",A100)),12,IF(ISNUMBER(SEARCH("중3",A100)),9,IF(ISNUMBER(SEARCH("FRESH",A100)),9,IF(ISNUMBER(SEARCH("SOPH",A100)),10,IF(ISNUMBER(SEARCH("JUN",A100)),11,IF(ISNUMBER(SEARCH("SEN",A100)),12,"")))))))))))))))</f>
        <v/>
      </c>
      <c r="S100" s="23">
        <f>IF(E100="",1,IF(ISNUMBER(E100),IF(E100&gt;=0,E100,""),""))</f>
        <v/>
      </c>
      <c r="T100" s="23">
        <f>IFERROR(INDEX('Scales'!$T$6:$T$17,MATCH(I100,'Scales'!$S$6:$S$17,0))="Yes",FALSE)</f>
        <v/>
      </c>
      <c r="U100" s="23">
        <f>IF(AND(ISNUMBER(K100),ISNUMBER(S100),H100&lt;&gt;"No",OR(R100="",AND(R100&gt;='Start Here'!$C$7,R100&lt;='Start Here'!$C$8)),OR('Start Here'!$C$9="All graded courses",T100)),1,0)</f>
        <v/>
      </c>
      <c r="V100" s="23">
        <f>IF(U100=1,K100*S100,0)</f>
        <v/>
      </c>
      <c r="W100" s="23">
        <f>IF(U100=1,S100,0)</f>
        <v/>
      </c>
      <c r="X100" s="23">
        <f>IF(F100="",0,1)</f>
        <v/>
      </c>
      <c r="Y100" s="23">
        <f>IF(OR(F100="",Q100),0,IF(AND(ISNUMBER(K100),S100&lt;&gt;""),0,1))</f>
        <v/>
      </c>
      <c r="Z100" s="23">
        <f>IF(C100="",0,SUMPRODUCT(MAX(('Scales'!$V$6:$V$125&lt;&gt;"")*ISNUMBER(SEARCH('Scales'!$V$6:$V$125," "&amp;C100&amp;" "))*(ROW('Scales'!$V$6:$V$125)-5))))</f>
        <v/>
      </c>
      <c r="AA100" s="23">
        <f>IF(F100="","",IFERROR(IF(INDEX('Scales'!$H$6:$H$15,MATCH(O100,'Scales'!$E$6:$E$15,0))="",9E+99,INDEX('Scales'!$H$6:$H$15,MATCH(O100,'Scales'!$E$6:$E$15,0))),9E+99))</f>
        <v/>
      </c>
      <c r="AB100" s="23">
        <f>IF(N100="","",IF(AND(ISNUMBER(F100),N100&gt;0,N100&lt;=1,AA100=100),N100*100,N100))</f>
        <v/>
      </c>
    </row>
    <row r="101">
      <c r="A101" s="24" t="n"/>
      <c r="B101" s="18" t="n"/>
      <c r="C101" s="18" t="n"/>
      <c r="D101" s="18" t="n"/>
      <c r="E101" s="25" t="n"/>
      <c r="F101" s="24" t="n"/>
      <c r="G101" s="18" t="n"/>
      <c r="H101" s="24" t="n"/>
      <c r="I101" s="19">
        <f>IF(AND(C101="",D101=""),"",IF(D101&lt;&gt;"",D101,IF(Z101=0,"Other",INDEX('Scales'!$W$6:$W$125,Z101))))</f>
        <v/>
      </c>
      <c r="J101" s="26">
        <f>IF(OR(F101="",Q101,O101=0),"",IF(P101="Exact match",IFERROR(INDEX('Scales'!$N$6:$N$125,MATCH(O101&amp;"|"&amp;M101,'Scales'!$O$6:$O$125,0)),""),IF(ISNUMBER(AB101),IF(P101="4.0 points","",IF(AND(AB101&gt;=0,AB101&lt;=AA101),IFERROR(INDEX('Scales'!$N$6:$N$125,MATCH(O101&amp;"|"&amp;SUMPRODUCT(MAX(('Scales'!$K$6:$K$125=O101)*('Scales'!$M$6:$M$125&lt;=AB101)*'Scales'!$M$6:$M$125)),'Scales'!$O$6:$O$125,0)),""),"")),IFERROR(INDEX('Scales'!$N$6:$N$125,MATCH("1|"&amp;M101,'Scales'!$O$6:$O$125,0)),""))))</f>
        <v/>
      </c>
      <c r="K101" s="27">
        <f>IF(OR(F101="",Q101),"",IF(AND(P101="4.0 points",ISNUMBER(AB101)),IF(AND(AB101&gt;=0,AB101&lt;=AA101),MIN(4,AB101),""),IF(J101="","",IFERROR(INDEX('Scales'!$B$6:$C$18,MATCH(J101,'Scales'!$A$6:$A$18,0),'Scales'!$B$3),""))))</f>
        <v/>
      </c>
      <c r="L101" s="19">
        <f>IF(AND(A101="",C101="",F101=""),"",IF(F101="","Add a grade",IF(Q101,"Not counted (P, W, I grade)",IF(O101=0,"Unknown scale: pick one in column G",IF(NOT(ISNUMBER(K101)),"Check grade: not valid on this scale",IF(S101="","Check credits: use a number",IF(U101=1,"Counted","Not counted (settings)")))))))</f>
        <v/>
      </c>
      <c r="M101" s="23">
        <f>IF(F101="","",SUBSTITUTE(SUBSTITUTE(SUBSTITUTE(SUBSTITUTE(UPPER(TRIM(F101)),"%",""),"PLUS","+"),"MINUS","-")," ",""))</f>
        <v/>
      </c>
      <c r="N101" s="23">
        <f>IF(M101="","",IFERROR(VALUE(M101),""))</f>
        <v/>
      </c>
      <c r="O101" s="23">
        <f>IF(F101="","",IF(G101="",'Scales'!$F$3,IFERROR(INDEX('Scales'!$E$6:$E$15,MATCH(G101,'Scales'!$F$6:$F$15,0)),0)))</f>
        <v/>
      </c>
      <c r="P101" s="23">
        <f>IF(F101="","",IFERROR(INDEX('Scales'!$G$6:$G$15,MATCH(O101,'Scales'!$E$6:$E$15,0)),""))</f>
        <v/>
      </c>
      <c r="Q101" s="23">
        <f>IF(M101="",FALSE,COUNTIF('Scales'!$Q$6:$Q$35,M101)&gt;0)</f>
        <v/>
      </c>
      <c r="R101" s="23">
        <f>IF(A101="","",IF(ISNUMBER(A101),A101,IFERROR(VALUE(A101),IF(ISNUMBER(SEARCH("12",A101)),12,IF(ISNUMBER(SEARCH("11",A101)),11,IF(ISNUMBER(SEARCH("10",A101)),10,IF(ISNUMBER(SEARCH("9",A101)),9,IF(ISNUMBER(SEARCH("고1",A101)),10,IF(ISNUMBER(SEARCH("고2",A101)),11,IF(ISNUMBER(SEARCH("고3",A101)),12,IF(ISNUMBER(SEARCH("중3",A101)),9,IF(ISNUMBER(SEARCH("FRESH",A101)),9,IF(ISNUMBER(SEARCH("SOPH",A101)),10,IF(ISNUMBER(SEARCH("JUN",A101)),11,IF(ISNUMBER(SEARCH("SEN",A101)),12,"")))))))))))))))</f>
        <v/>
      </c>
      <c r="S101" s="23">
        <f>IF(E101="",1,IF(ISNUMBER(E101),IF(E101&gt;=0,E101,""),""))</f>
        <v/>
      </c>
      <c r="T101" s="23">
        <f>IFERROR(INDEX('Scales'!$T$6:$T$17,MATCH(I101,'Scales'!$S$6:$S$17,0))="Yes",FALSE)</f>
        <v/>
      </c>
      <c r="U101" s="23">
        <f>IF(AND(ISNUMBER(K101),ISNUMBER(S101),H101&lt;&gt;"No",OR(R101="",AND(R101&gt;='Start Here'!$C$7,R101&lt;='Start Here'!$C$8)),OR('Start Here'!$C$9="All graded courses",T101)),1,0)</f>
        <v/>
      </c>
      <c r="V101" s="23">
        <f>IF(U101=1,K101*S101,0)</f>
        <v/>
      </c>
      <c r="W101" s="23">
        <f>IF(U101=1,S101,0)</f>
        <v/>
      </c>
      <c r="X101" s="23">
        <f>IF(F101="",0,1)</f>
        <v/>
      </c>
      <c r="Y101" s="23">
        <f>IF(OR(F101="",Q101),0,IF(AND(ISNUMBER(K101),S101&lt;&gt;""),0,1))</f>
        <v/>
      </c>
      <c r="Z101" s="23">
        <f>IF(C101="",0,SUMPRODUCT(MAX(('Scales'!$V$6:$V$125&lt;&gt;"")*ISNUMBER(SEARCH('Scales'!$V$6:$V$125," "&amp;C101&amp;" "))*(ROW('Scales'!$V$6:$V$125)-5))))</f>
        <v/>
      </c>
      <c r="AA101" s="23">
        <f>IF(F101="","",IFERROR(IF(INDEX('Scales'!$H$6:$H$15,MATCH(O101,'Scales'!$E$6:$E$15,0))="",9E+99,INDEX('Scales'!$H$6:$H$15,MATCH(O101,'Scales'!$E$6:$E$15,0))),9E+99))</f>
        <v/>
      </c>
      <c r="AB101" s="23">
        <f>IF(N101="","",IF(AND(ISNUMBER(F101),N101&gt;0,N101&lt;=1,AA101=100),N101*100,N101))</f>
        <v/>
      </c>
    </row>
    <row r="102">
      <c r="A102" s="24" t="n"/>
      <c r="B102" s="18" t="n"/>
      <c r="C102" s="18" t="n"/>
      <c r="D102" s="18" t="n"/>
      <c r="E102" s="25" t="n"/>
      <c r="F102" s="24" t="n"/>
      <c r="G102" s="18" t="n"/>
      <c r="H102" s="24" t="n"/>
      <c r="I102" s="19">
        <f>IF(AND(C102="",D102=""),"",IF(D102&lt;&gt;"",D102,IF(Z102=0,"Other",INDEX('Scales'!$W$6:$W$125,Z102))))</f>
        <v/>
      </c>
      <c r="J102" s="26">
        <f>IF(OR(F102="",Q102,O102=0),"",IF(P102="Exact match",IFERROR(INDEX('Scales'!$N$6:$N$125,MATCH(O102&amp;"|"&amp;M102,'Scales'!$O$6:$O$125,0)),""),IF(ISNUMBER(AB102),IF(P102="4.0 points","",IF(AND(AB102&gt;=0,AB102&lt;=AA102),IFERROR(INDEX('Scales'!$N$6:$N$125,MATCH(O102&amp;"|"&amp;SUMPRODUCT(MAX(('Scales'!$K$6:$K$125=O102)*('Scales'!$M$6:$M$125&lt;=AB102)*'Scales'!$M$6:$M$125)),'Scales'!$O$6:$O$125,0)),""),"")),IFERROR(INDEX('Scales'!$N$6:$N$125,MATCH("1|"&amp;M102,'Scales'!$O$6:$O$125,0)),""))))</f>
        <v/>
      </c>
      <c r="K102" s="27">
        <f>IF(OR(F102="",Q102),"",IF(AND(P102="4.0 points",ISNUMBER(AB102)),IF(AND(AB102&gt;=0,AB102&lt;=AA102),MIN(4,AB102),""),IF(J102="","",IFERROR(INDEX('Scales'!$B$6:$C$18,MATCH(J102,'Scales'!$A$6:$A$18,0),'Scales'!$B$3),""))))</f>
        <v/>
      </c>
      <c r="L102" s="19">
        <f>IF(AND(A102="",C102="",F102=""),"",IF(F102="","Add a grade",IF(Q102,"Not counted (P, W, I grade)",IF(O102=0,"Unknown scale: pick one in column G",IF(NOT(ISNUMBER(K102)),"Check grade: not valid on this scale",IF(S102="","Check credits: use a number",IF(U102=1,"Counted","Not counted (settings)")))))))</f>
        <v/>
      </c>
      <c r="M102" s="23">
        <f>IF(F102="","",SUBSTITUTE(SUBSTITUTE(SUBSTITUTE(SUBSTITUTE(UPPER(TRIM(F102)),"%",""),"PLUS","+"),"MINUS","-")," ",""))</f>
        <v/>
      </c>
      <c r="N102" s="23">
        <f>IF(M102="","",IFERROR(VALUE(M102),""))</f>
        <v/>
      </c>
      <c r="O102" s="23">
        <f>IF(F102="","",IF(G102="",'Scales'!$F$3,IFERROR(INDEX('Scales'!$E$6:$E$15,MATCH(G102,'Scales'!$F$6:$F$15,0)),0)))</f>
        <v/>
      </c>
      <c r="P102" s="23">
        <f>IF(F102="","",IFERROR(INDEX('Scales'!$G$6:$G$15,MATCH(O102,'Scales'!$E$6:$E$15,0)),""))</f>
        <v/>
      </c>
      <c r="Q102" s="23">
        <f>IF(M102="",FALSE,COUNTIF('Scales'!$Q$6:$Q$35,M102)&gt;0)</f>
        <v/>
      </c>
      <c r="R102" s="23">
        <f>IF(A102="","",IF(ISNUMBER(A102),A102,IFERROR(VALUE(A102),IF(ISNUMBER(SEARCH("12",A102)),12,IF(ISNUMBER(SEARCH("11",A102)),11,IF(ISNUMBER(SEARCH("10",A102)),10,IF(ISNUMBER(SEARCH("9",A102)),9,IF(ISNUMBER(SEARCH("고1",A102)),10,IF(ISNUMBER(SEARCH("고2",A102)),11,IF(ISNUMBER(SEARCH("고3",A102)),12,IF(ISNUMBER(SEARCH("중3",A102)),9,IF(ISNUMBER(SEARCH("FRESH",A102)),9,IF(ISNUMBER(SEARCH("SOPH",A102)),10,IF(ISNUMBER(SEARCH("JUN",A102)),11,IF(ISNUMBER(SEARCH("SEN",A102)),12,"")))))))))))))))</f>
        <v/>
      </c>
      <c r="S102" s="23">
        <f>IF(E102="",1,IF(ISNUMBER(E102),IF(E102&gt;=0,E102,""),""))</f>
        <v/>
      </c>
      <c r="T102" s="23">
        <f>IFERROR(INDEX('Scales'!$T$6:$T$17,MATCH(I102,'Scales'!$S$6:$S$17,0))="Yes",FALSE)</f>
        <v/>
      </c>
      <c r="U102" s="23">
        <f>IF(AND(ISNUMBER(K102),ISNUMBER(S102),H102&lt;&gt;"No",OR(R102="",AND(R102&gt;='Start Here'!$C$7,R102&lt;='Start Here'!$C$8)),OR('Start Here'!$C$9="All graded courses",T102)),1,0)</f>
        <v/>
      </c>
      <c r="V102" s="23">
        <f>IF(U102=1,K102*S102,0)</f>
        <v/>
      </c>
      <c r="W102" s="23">
        <f>IF(U102=1,S102,0)</f>
        <v/>
      </c>
      <c r="X102" s="23">
        <f>IF(F102="",0,1)</f>
        <v/>
      </c>
      <c r="Y102" s="23">
        <f>IF(OR(F102="",Q102),0,IF(AND(ISNUMBER(K102),S102&lt;&gt;""),0,1))</f>
        <v/>
      </c>
      <c r="Z102" s="23">
        <f>IF(C102="",0,SUMPRODUCT(MAX(('Scales'!$V$6:$V$125&lt;&gt;"")*ISNUMBER(SEARCH('Scales'!$V$6:$V$125," "&amp;C102&amp;" "))*(ROW('Scales'!$V$6:$V$125)-5))))</f>
        <v/>
      </c>
      <c r="AA102" s="23">
        <f>IF(F102="","",IFERROR(IF(INDEX('Scales'!$H$6:$H$15,MATCH(O102,'Scales'!$E$6:$E$15,0))="",9E+99,INDEX('Scales'!$H$6:$H$15,MATCH(O102,'Scales'!$E$6:$E$15,0))),9E+99))</f>
        <v/>
      </c>
      <c r="AB102" s="23">
        <f>IF(N102="","",IF(AND(ISNUMBER(F102),N102&gt;0,N102&lt;=1,AA102=100),N102*100,N102))</f>
        <v/>
      </c>
    </row>
    <row r="103">
      <c r="A103" s="24" t="n"/>
      <c r="B103" s="18" t="n"/>
      <c r="C103" s="18" t="n"/>
      <c r="D103" s="18" t="n"/>
      <c r="E103" s="25" t="n"/>
      <c r="F103" s="24" t="n"/>
      <c r="G103" s="18" t="n"/>
      <c r="H103" s="24" t="n"/>
      <c r="I103" s="19">
        <f>IF(AND(C103="",D103=""),"",IF(D103&lt;&gt;"",D103,IF(Z103=0,"Other",INDEX('Scales'!$W$6:$W$125,Z103))))</f>
        <v/>
      </c>
      <c r="J103" s="26">
        <f>IF(OR(F103="",Q103,O103=0),"",IF(P103="Exact match",IFERROR(INDEX('Scales'!$N$6:$N$125,MATCH(O103&amp;"|"&amp;M103,'Scales'!$O$6:$O$125,0)),""),IF(ISNUMBER(AB103),IF(P103="4.0 points","",IF(AND(AB103&gt;=0,AB103&lt;=AA103),IFERROR(INDEX('Scales'!$N$6:$N$125,MATCH(O103&amp;"|"&amp;SUMPRODUCT(MAX(('Scales'!$K$6:$K$125=O103)*('Scales'!$M$6:$M$125&lt;=AB103)*'Scales'!$M$6:$M$125)),'Scales'!$O$6:$O$125,0)),""),"")),IFERROR(INDEX('Scales'!$N$6:$N$125,MATCH("1|"&amp;M103,'Scales'!$O$6:$O$125,0)),""))))</f>
        <v/>
      </c>
      <c r="K103" s="27">
        <f>IF(OR(F103="",Q103),"",IF(AND(P103="4.0 points",ISNUMBER(AB103)),IF(AND(AB103&gt;=0,AB103&lt;=AA103),MIN(4,AB103),""),IF(J103="","",IFERROR(INDEX('Scales'!$B$6:$C$18,MATCH(J103,'Scales'!$A$6:$A$18,0),'Scales'!$B$3),""))))</f>
        <v/>
      </c>
      <c r="L103" s="19">
        <f>IF(AND(A103="",C103="",F103=""),"",IF(F103="","Add a grade",IF(Q103,"Not counted (P, W, I grade)",IF(O103=0,"Unknown scale: pick one in column G",IF(NOT(ISNUMBER(K103)),"Check grade: not valid on this scale",IF(S103="","Check credits: use a number",IF(U103=1,"Counted","Not counted (settings)")))))))</f>
        <v/>
      </c>
      <c r="M103" s="23">
        <f>IF(F103="","",SUBSTITUTE(SUBSTITUTE(SUBSTITUTE(SUBSTITUTE(UPPER(TRIM(F103)),"%",""),"PLUS","+"),"MINUS","-")," ",""))</f>
        <v/>
      </c>
      <c r="N103" s="23">
        <f>IF(M103="","",IFERROR(VALUE(M103),""))</f>
        <v/>
      </c>
      <c r="O103" s="23">
        <f>IF(F103="","",IF(G103="",'Scales'!$F$3,IFERROR(INDEX('Scales'!$E$6:$E$15,MATCH(G103,'Scales'!$F$6:$F$15,0)),0)))</f>
        <v/>
      </c>
      <c r="P103" s="23">
        <f>IF(F103="","",IFERROR(INDEX('Scales'!$G$6:$G$15,MATCH(O103,'Scales'!$E$6:$E$15,0)),""))</f>
        <v/>
      </c>
      <c r="Q103" s="23">
        <f>IF(M103="",FALSE,COUNTIF('Scales'!$Q$6:$Q$35,M103)&gt;0)</f>
        <v/>
      </c>
      <c r="R103" s="23">
        <f>IF(A103="","",IF(ISNUMBER(A103),A103,IFERROR(VALUE(A103),IF(ISNUMBER(SEARCH("12",A103)),12,IF(ISNUMBER(SEARCH("11",A103)),11,IF(ISNUMBER(SEARCH("10",A103)),10,IF(ISNUMBER(SEARCH("9",A103)),9,IF(ISNUMBER(SEARCH("고1",A103)),10,IF(ISNUMBER(SEARCH("고2",A103)),11,IF(ISNUMBER(SEARCH("고3",A103)),12,IF(ISNUMBER(SEARCH("중3",A103)),9,IF(ISNUMBER(SEARCH("FRESH",A103)),9,IF(ISNUMBER(SEARCH("SOPH",A103)),10,IF(ISNUMBER(SEARCH("JUN",A103)),11,IF(ISNUMBER(SEARCH("SEN",A103)),12,"")))))))))))))))</f>
        <v/>
      </c>
      <c r="S103" s="23">
        <f>IF(E103="",1,IF(ISNUMBER(E103),IF(E103&gt;=0,E103,""),""))</f>
        <v/>
      </c>
      <c r="T103" s="23">
        <f>IFERROR(INDEX('Scales'!$T$6:$T$17,MATCH(I103,'Scales'!$S$6:$S$17,0))="Yes",FALSE)</f>
        <v/>
      </c>
      <c r="U103" s="23">
        <f>IF(AND(ISNUMBER(K103),ISNUMBER(S103),H103&lt;&gt;"No",OR(R103="",AND(R103&gt;='Start Here'!$C$7,R103&lt;='Start Here'!$C$8)),OR('Start Here'!$C$9="All graded courses",T103)),1,0)</f>
        <v/>
      </c>
      <c r="V103" s="23">
        <f>IF(U103=1,K103*S103,0)</f>
        <v/>
      </c>
      <c r="W103" s="23">
        <f>IF(U103=1,S103,0)</f>
        <v/>
      </c>
      <c r="X103" s="23">
        <f>IF(F103="",0,1)</f>
        <v/>
      </c>
      <c r="Y103" s="23">
        <f>IF(OR(F103="",Q103),0,IF(AND(ISNUMBER(K103),S103&lt;&gt;""),0,1))</f>
        <v/>
      </c>
      <c r="Z103" s="23">
        <f>IF(C103="",0,SUMPRODUCT(MAX(('Scales'!$V$6:$V$125&lt;&gt;"")*ISNUMBER(SEARCH('Scales'!$V$6:$V$125," "&amp;C103&amp;" "))*(ROW('Scales'!$V$6:$V$125)-5))))</f>
        <v/>
      </c>
      <c r="AA103" s="23">
        <f>IF(F103="","",IFERROR(IF(INDEX('Scales'!$H$6:$H$15,MATCH(O103,'Scales'!$E$6:$E$15,0))="",9E+99,INDEX('Scales'!$H$6:$H$15,MATCH(O103,'Scales'!$E$6:$E$15,0))),9E+99))</f>
        <v/>
      </c>
      <c r="AB103" s="23">
        <f>IF(N103="","",IF(AND(ISNUMBER(F103),N103&gt;0,N103&lt;=1,AA103=100),N103*100,N103))</f>
        <v/>
      </c>
    </row>
    <row r="104">
      <c r="A104" s="24" t="n"/>
      <c r="B104" s="18" t="n"/>
      <c r="C104" s="18" t="n"/>
      <c r="D104" s="18" t="n"/>
      <c r="E104" s="25" t="n"/>
      <c r="F104" s="24" t="n"/>
      <c r="G104" s="18" t="n"/>
      <c r="H104" s="24" t="n"/>
      <c r="I104" s="19">
        <f>IF(AND(C104="",D104=""),"",IF(D104&lt;&gt;"",D104,IF(Z104=0,"Other",INDEX('Scales'!$W$6:$W$125,Z104))))</f>
        <v/>
      </c>
      <c r="J104" s="26">
        <f>IF(OR(F104="",Q104,O104=0),"",IF(P104="Exact match",IFERROR(INDEX('Scales'!$N$6:$N$125,MATCH(O104&amp;"|"&amp;M104,'Scales'!$O$6:$O$125,0)),""),IF(ISNUMBER(AB104),IF(P104="4.0 points","",IF(AND(AB104&gt;=0,AB104&lt;=AA104),IFERROR(INDEX('Scales'!$N$6:$N$125,MATCH(O104&amp;"|"&amp;SUMPRODUCT(MAX(('Scales'!$K$6:$K$125=O104)*('Scales'!$M$6:$M$125&lt;=AB104)*'Scales'!$M$6:$M$125)),'Scales'!$O$6:$O$125,0)),""),"")),IFERROR(INDEX('Scales'!$N$6:$N$125,MATCH("1|"&amp;M104,'Scales'!$O$6:$O$125,0)),""))))</f>
        <v/>
      </c>
      <c r="K104" s="27">
        <f>IF(OR(F104="",Q104),"",IF(AND(P104="4.0 points",ISNUMBER(AB104)),IF(AND(AB104&gt;=0,AB104&lt;=AA104),MIN(4,AB104),""),IF(J104="","",IFERROR(INDEX('Scales'!$B$6:$C$18,MATCH(J104,'Scales'!$A$6:$A$18,0),'Scales'!$B$3),""))))</f>
        <v/>
      </c>
      <c r="L104" s="19">
        <f>IF(AND(A104="",C104="",F104=""),"",IF(F104="","Add a grade",IF(Q104,"Not counted (P, W, I grade)",IF(O104=0,"Unknown scale: pick one in column G",IF(NOT(ISNUMBER(K104)),"Check grade: not valid on this scale",IF(S104="","Check credits: use a number",IF(U104=1,"Counted","Not counted (settings)")))))))</f>
        <v/>
      </c>
      <c r="M104" s="23">
        <f>IF(F104="","",SUBSTITUTE(SUBSTITUTE(SUBSTITUTE(SUBSTITUTE(UPPER(TRIM(F104)),"%",""),"PLUS","+"),"MINUS","-")," ",""))</f>
        <v/>
      </c>
      <c r="N104" s="23">
        <f>IF(M104="","",IFERROR(VALUE(M104),""))</f>
        <v/>
      </c>
      <c r="O104" s="23">
        <f>IF(F104="","",IF(G104="",'Scales'!$F$3,IFERROR(INDEX('Scales'!$E$6:$E$15,MATCH(G104,'Scales'!$F$6:$F$15,0)),0)))</f>
        <v/>
      </c>
      <c r="P104" s="23">
        <f>IF(F104="","",IFERROR(INDEX('Scales'!$G$6:$G$15,MATCH(O104,'Scales'!$E$6:$E$15,0)),""))</f>
        <v/>
      </c>
      <c r="Q104" s="23">
        <f>IF(M104="",FALSE,COUNTIF('Scales'!$Q$6:$Q$35,M104)&gt;0)</f>
        <v/>
      </c>
      <c r="R104" s="23">
        <f>IF(A104="","",IF(ISNUMBER(A104),A104,IFERROR(VALUE(A104),IF(ISNUMBER(SEARCH("12",A104)),12,IF(ISNUMBER(SEARCH("11",A104)),11,IF(ISNUMBER(SEARCH("10",A104)),10,IF(ISNUMBER(SEARCH("9",A104)),9,IF(ISNUMBER(SEARCH("고1",A104)),10,IF(ISNUMBER(SEARCH("고2",A104)),11,IF(ISNUMBER(SEARCH("고3",A104)),12,IF(ISNUMBER(SEARCH("중3",A104)),9,IF(ISNUMBER(SEARCH("FRESH",A104)),9,IF(ISNUMBER(SEARCH("SOPH",A104)),10,IF(ISNUMBER(SEARCH("JUN",A104)),11,IF(ISNUMBER(SEARCH("SEN",A104)),12,"")))))))))))))))</f>
        <v/>
      </c>
      <c r="S104" s="23">
        <f>IF(E104="",1,IF(ISNUMBER(E104),IF(E104&gt;=0,E104,""),""))</f>
        <v/>
      </c>
      <c r="T104" s="23">
        <f>IFERROR(INDEX('Scales'!$T$6:$T$17,MATCH(I104,'Scales'!$S$6:$S$17,0))="Yes",FALSE)</f>
        <v/>
      </c>
      <c r="U104" s="23">
        <f>IF(AND(ISNUMBER(K104),ISNUMBER(S104),H104&lt;&gt;"No",OR(R104="",AND(R104&gt;='Start Here'!$C$7,R104&lt;='Start Here'!$C$8)),OR('Start Here'!$C$9="All graded courses",T104)),1,0)</f>
        <v/>
      </c>
      <c r="V104" s="23">
        <f>IF(U104=1,K104*S104,0)</f>
        <v/>
      </c>
      <c r="W104" s="23">
        <f>IF(U104=1,S104,0)</f>
        <v/>
      </c>
      <c r="X104" s="23">
        <f>IF(F104="",0,1)</f>
        <v/>
      </c>
      <c r="Y104" s="23">
        <f>IF(OR(F104="",Q104),0,IF(AND(ISNUMBER(K104),S104&lt;&gt;""),0,1))</f>
        <v/>
      </c>
      <c r="Z104" s="23">
        <f>IF(C104="",0,SUMPRODUCT(MAX(('Scales'!$V$6:$V$125&lt;&gt;"")*ISNUMBER(SEARCH('Scales'!$V$6:$V$125," "&amp;C104&amp;" "))*(ROW('Scales'!$V$6:$V$125)-5))))</f>
        <v/>
      </c>
      <c r="AA104" s="23">
        <f>IF(F104="","",IFERROR(IF(INDEX('Scales'!$H$6:$H$15,MATCH(O104,'Scales'!$E$6:$E$15,0))="",9E+99,INDEX('Scales'!$H$6:$H$15,MATCH(O104,'Scales'!$E$6:$E$15,0))),9E+99))</f>
        <v/>
      </c>
      <c r="AB104" s="23">
        <f>IF(N104="","",IF(AND(ISNUMBER(F104),N104&gt;0,N104&lt;=1,AA104=100),N104*100,N104))</f>
        <v/>
      </c>
    </row>
    <row r="105">
      <c r="A105" s="24" t="n"/>
      <c r="B105" s="18" t="n"/>
      <c r="C105" s="18" t="n"/>
      <c r="D105" s="18" t="n"/>
      <c r="E105" s="25" t="n"/>
      <c r="F105" s="24" t="n"/>
      <c r="G105" s="18" t="n"/>
      <c r="H105" s="24" t="n"/>
      <c r="I105" s="19">
        <f>IF(AND(C105="",D105=""),"",IF(D105&lt;&gt;"",D105,IF(Z105=0,"Other",INDEX('Scales'!$W$6:$W$125,Z105))))</f>
        <v/>
      </c>
      <c r="J105" s="26">
        <f>IF(OR(F105="",Q105,O105=0),"",IF(P105="Exact match",IFERROR(INDEX('Scales'!$N$6:$N$125,MATCH(O105&amp;"|"&amp;M105,'Scales'!$O$6:$O$125,0)),""),IF(ISNUMBER(AB105),IF(P105="4.0 points","",IF(AND(AB105&gt;=0,AB105&lt;=AA105),IFERROR(INDEX('Scales'!$N$6:$N$125,MATCH(O105&amp;"|"&amp;SUMPRODUCT(MAX(('Scales'!$K$6:$K$125=O105)*('Scales'!$M$6:$M$125&lt;=AB105)*'Scales'!$M$6:$M$125)),'Scales'!$O$6:$O$125,0)),""),"")),IFERROR(INDEX('Scales'!$N$6:$N$125,MATCH("1|"&amp;M105,'Scales'!$O$6:$O$125,0)),""))))</f>
        <v/>
      </c>
      <c r="K105" s="27">
        <f>IF(OR(F105="",Q105),"",IF(AND(P105="4.0 points",ISNUMBER(AB105)),IF(AND(AB105&gt;=0,AB105&lt;=AA105),MIN(4,AB105),""),IF(J105="","",IFERROR(INDEX('Scales'!$B$6:$C$18,MATCH(J105,'Scales'!$A$6:$A$18,0),'Scales'!$B$3),""))))</f>
        <v/>
      </c>
      <c r="L105" s="19">
        <f>IF(AND(A105="",C105="",F105=""),"",IF(F105="","Add a grade",IF(Q105,"Not counted (P, W, I grade)",IF(O105=0,"Unknown scale: pick one in column G",IF(NOT(ISNUMBER(K105)),"Check grade: not valid on this scale",IF(S105="","Check credits: use a number",IF(U105=1,"Counted","Not counted (settings)")))))))</f>
        <v/>
      </c>
      <c r="M105" s="23">
        <f>IF(F105="","",SUBSTITUTE(SUBSTITUTE(SUBSTITUTE(SUBSTITUTE(UPPER(TRIM(F105)),"%",""),"PLUS","+"),"MINUS","-")," ",""))</f>
        <v/>
      </c>
      <c r="N105" s="23">
        <f>IF(M105="","",IFERROR(VALUE(M105),""))</f>
        <v/>
      </c>
      <c r="O105" s="23">
        <f>IF(F105="","",IF(G105="",'Scales'!$F$3,IFERROR(INDEX('Scales'!$E$6:$E$15,MATCH(G105,'Scales'!$F$6:$F$15,0)),0)))</f>
        <v/>
      </c>
      <c r="P105" s="23">
        <f>IF(F105="","",IFERROR(INDEX('Scales'!$G$6:$G$15,MATCH(O105,'Scales'!$E$6:$E$15,0)),""))</f>
        <v/>
      </c>
      <c r="Q105" s="23">
        <f>IF(M105="",FALSE,COUNTIF('Scales'!$Q$6:$Q$35,M105)&gt;0)</f>
        <v/>
      </c>
      <c r="R105" s="23">
        <f>IF(A105="","",IF(ISNUMBER(A105),A105,IFERROR(VALUE(A105),IF(ISNUMBER(SEARCH("12",A105)),12,IF(ISNUMBER(SEARCH("11",A105)),11,IF(ISNUMBER(SEARCH("10",A105)),10,IF(ISNUMBER(SEARCH("9",A105)),9,IF(ISNUMBER(SEARCH("고1",A105)),10,IF(ISNUMBER(SEARCH("고2",A105)),11,IF(ISNUMBER(SEARCH("고3",A105)),12,IF(ISNUMBER(SEARCH("중3",A105)),9,IF(ISNUMBER(SEARCH("FRESH",A105)),9,IF(ISNUMBER(SEARCH("SOPH",A105)),10,IF(ISNUMBER(SEARCH("JUN",A105)),11,IF(ISNUMBER(SEARCH("SEN",A105)),12,"")))))))))))))))</f>
        <v/>
      </c>
      <c r="S105" s="23">
        <f>IF(E105="",1,IF(ISNUMBER(E105),IF(E105&gt;=0,E105,""),""))</f>
        <v/>
      </c>
      <c r="T105" s="23">
        <f>IFERROR(INDEX('Scales'!$T$6:$T$17,MATCH(I105,'Scales'!$S$6:$S$17,0))="Yes",FALSE)</f>
        <v/>
      </c>
      <c r="U105" s="23">
        <f>IF(AND(ISNUMBER(K105),ISNUMBER(S105),H105&lt;&gt;"No",OR(R105="",AND(R105&gt;='Start Here'!$C$7,R105&lt;='Start Here'!$C$8)),OR('Start Here'!$C$9="All graded courses",T105)),1,0)</f>
        <v/>
      </c>
      <c r="V105" s="23">
        <f>IF(U105=1,K105*S105,0)</f>
        <v/>
      </c>
      <c r="W105" s="23">
        <f>IF(U105=1,S105,0)</f>
        <v/>
      </c>
      <c r="X105" s="23">
        <f>IF(F105="",0,1)</f>
        <v/>
      </c>
      <c r="Y105" s="23">
        <f>IF(OR(F105="",Q105),0,IF(AND(ISNUMBER(K105),S105&lt;&gt;""),0,1))</f>
        <v/>
      </c>
      <c r="Z105" s="23">
        <f>IF(C105="",0,SUMPRODUCT(MAX(('Scales'!$V$6:$V$125&lt;&gt;"")*ISNUMBER(SEARCH('Scales'!$V$6:$V$125," "&amp;C105&amp;" "))*(ROW('Scales'!$V$6:$V$125)-5))))</f>
        <v/>
      </c>
      <c r="AA105" s="23">
        <f>IF(F105="","",IFERROR(IF(INDEX('Scales'!$H$6:$H$15,MATCH(O105,'Scales'!$E$6:$E$15,0))="",9E+99,INDEX('Scales'!$H$6:$H$15,MATCH(O105,'Scales'!$E$6:$E$15,0))),9E+99))</f>
        <v/>
      </c>
      <c r="AB105" s="23">
        <f>IF(N105="","",IF(AND(ISNUMBER(F105),N105&gt;0,N105&lt;=1,AA105=100),N105*100,N105))</f>
        <v/>
      </c>
    </row>
    <row r="106">
      <c r="A106" s="24" t="n"/>
      <c r="B106" s="18" t="n"/>
      <c r="C106" s="18" t="n"/>
      <c r="D106" s="18" t="n"/>
      <c r="E106" s="25" t="n"/>
      <c r="F106" s="24" t="n"/>
      <c r="G106" s="18" t="n"/>
      <c r="H106" s="24" t="n"/>
      <c r="I106" s="19">
        <f>IF(AND(C106="",D106=""),"",IF(D106&lt;&gt;"",D106,IF(Z106=0,"Other",INDEX('Scales'!$W$6:$W$125,Z106))))</f>
        <v/>
      </c>
      <c r="J106" s="26">
        <f>IF(OR(F106="",Q106,O106=0),"",IF(P106="Exact match",IFERROR(INDEX('Scales'!$N$6:$N$125,MATCH(O106&amp;"|"&amp;M106,'Scales'!$O$6:$O$125,0)),""),IF(ISNUMBER(AB106),IF(P106="4.0 points","",IF(AND(AB106&gt;=0,AB106&lt;=AA106),IFERROR(INDEX('Scales'!$N$6:$N$125,MATCH(O106&amp;"|"&amp;SUMPRODUCT(MAX(('Scales'!$K$6:$K$125=O106)*('Scales'!$M$6:$M$125&lt;=AB106)*'Scales'!$M$6:$M$125)),'Scales'!$O$6:$O$125,0)),""),"")),IFERROR(INDEX('Scales'!$N$6:$N$125,MATCH("1|"&amp;M106,'Scales'!$O$6:$O$125,0)),""))))</f>
        <v/>
      </c>
      <c r="K106" s="27">
        <f>IF(OR(F106="",Q106),"",IF(AND(P106="4.0 points",ISNUMBER(AB106)),IF(AND(AB106&gt;=0,AB106&lt;=AA106),MIN(4,AB106),""),IF(J106="","",IFERROR(INDEX('Scales'!$B$6:$C$18,MATCH(J106,'Scales'!$A$6:$A$18,0),'Scales'!$B$3),""))))</f>
        <v/>
      </c>
      <c r="L106" s="19">
        <f>IF(AND(A106="",C106="",F106=""),"",IF(F106="","Add a grade",IF(Q106,"Not counted (P, W, I grade)",IF(O106=0,"Unknown scale: pick one in column G",IF(NOT(ISNUMBER(K106)),"Check grade: not valid on this scale",IF(S106="","Check credits: use a number",IF(U106=1,"Counted","Not counted (settings)")))))))</f>
        <v/>
      </c>
      <c r="M106" s="23">
        <f>IF(F106="","",SUBSTITUTE(SUBSTITUTE(SUBSTITUTE(SUBSTITUTE(UPPER(TRIM(F106)),"%",""),"PLUS","+"),"MINUS","-")," ",""))</f>
        <v/>
      </c>
      <c r="N106" s="23">
        <f>IF(M106="","",IFERROR(VALUE(M106),""))</f>
        <v/>
      </c>
      <c r="O106" s="23">
        <f>IF(F106="","",IF(G106="",'Scales'!$F$3,IFERROR(INDEX('Scales'!$E$6:$E$15,MATCH(G106,'Scales'!$F$6:$F$15,0)),0)))</f>
        <v/>
      </c>
      <c r="P106" s="23">
        <f>IF(F106="","",IFERROR(INDEX('Scales'!$G$6:$G$15,MATCH(O106,'Scales'!$E$6:$E$15,0)),""))</f>
        <v/>
      </c>
      <c r="Q106" s="23">
        <f>IF(M106="",FALSE,COUNTIF('Scales'!$Q$6:$Q$35,M106)&gt;0)</f>
        <v/>
      </c>
      <c r="R106" s="23">
        <f>IF(A106="","",IF(ISNUMBER(A106),A106,IFERROR(VALUE(A106),IF(ISNUMBER(SEARCH("12",A106)),12,IF(ISNUMBER(SEARCH("11",A106)),11,IF(ISNUMBER(SEARCH("10",A106)),10,IF(ISNUMBER(SEARCH("9",A106)),9,IF(ISNUMBER(SEARCH("고1",A106)),10,IF(ISNUMBER(SEARCH("고2",A106)),11,IF(ISNUMBER(SEARCH("고3",A106)),12,IF(ISNUMBER(SEARCH("중3",A106)),9,IF(ISNUMBER(SEARCH("FRESH",A106)),9,IF(ISNUMBER(SEARCH("SOPH",A106)),10,IF(ISNUMBER(SEARCH("JUN",A106)),11,IF(ISNUMBER(SEARCH("SEN",A106)),12,"")))))))))))))))</f>
        <v/>
      </c>
      <c r="S106" s="23">
        <f>IF(E106="",1,IF(ISNUMBER(E106),IF(E106&gt;=0,E106,""),""))</f>
        <v/>
      </c>
      <c r="T106" s="23">
        <f>IFERROR(INDEX('Scales'!$T$6:$T$17,MATCH(I106,'Scales'!$S$6:$S$17,0))="Yes",FALSE)</f>
        <v/>
      </c>
      <c r="U106" s="23">
        <f>IF(AND(ISNUMBER(K106),ISNUMBER(S106),H106&lt;&gt;"No",OR(R106="",AND(R106&gt;='Start Here'!$C$7,R106&lt;='Start Here'!$C$8)),OR('Start Here'!$C$9="All graded courses",T106)),1,0)</f>
        <v/>
      </c>
      <c r="V106" s="23">
        <f>IF(U106=1,K106*S106,0)</f>
        <v/>
      </c>
      <c r="W106" s="23">
        <f>IF(U106=1,S106,0)</f>
        <v/>
      </c>
      <c r="X106" s="23">
        <f>IF(F106="",0,1)</f>
        <v/>
      </c>
      <c r="Y106" s="23">
        <f>IF(OR(F106="",Q106),0,IF(AND(ISNUMBER(K106),S106&lt;&gt;""),0,1))</f>
        <v/>
      </c>
      <c r="Z106" s="23">
        <f>IF(C106="",0,SUMPRODUCT(MAX(('Scales'!$V$6:$V$125&lt;&gt;"")*ISNUMBER(SEARCH('Scales'!$V$6:$V$125," "&amp;C106&amp;" "))*(ROW('Scales'!$V$6:$V$125)-5))))</f>
        <v/>
      </c>
      <c r="AA106" s="23">
        <f>IF(F106="","",IFERROR(IF(INDEX('Scales'!$H$6:$H$15,MATCH(O106,'Scales'!$E$6:$E$15,0))="",9E+99,INDEX('Scales'!$H$6:$H$15,MATCH(O106,'Scales'!$E$6:$E$15,0))),9E+99))</f>
        <v/>
      </c>
      <c r="AB106" s="23">
        <f>IF(N106="","",IF(AND(ISNUMBER(F106),N106&gt;0,N106&lt;=1,AA106=100),N106*100,N106))</f>
        <v/>
      </c>
    </row>
    <row r="107">
      <c r="A107" s="24" t="n"/>
      <c r="B107" s="18" t="n"/>
      <c r="C107" s="18" t="n"/>
      <c r="D107" s="18" t="n"/>
      <c r="E107" s="25" t="n"/>
      <c r="F107" s="24" t="n"/>
      <c r="G107" s="18" t="n"/>
      <c r="H107" s="24" t="n"/>
      <c r="I107" s="19">
        <f>IF(AND(C107="",D107=""),"",IF(D107&lt;&gt;"",D107,IF(Z107=0,"Other",INDEX('Scales'!$W$6:$W$125,Z107))))</f>
        <v/>
      </c>
      <c r="J107" s="26">
        <f>IF(OR(F107="",Q107,O107=0),"",IF(P107="Exact match",IFERROR(INDEX('Scales'!$N$6:$N$125,MATCH(O107&amp;"|"&amp;M107,'Scales'!$O$6:$O$125,0)),""),IF(ISNUMBER(AB107),IF(P107="4.0 points","",IF(AND(AB107&gt;=0,AB107&lt;=AA107),IFERROR(INDEX('Scales'!$N$6:$N$125,MATCH(O107&amp;"|"&amp;SUMPRODUCT(MAX(('Scales'!$K$6:$K$125=O107)*('Scales'!$M$6:$M$125&lt;=AB107)*'Scales'!$M$6:$M$125)),'Scales'!$O$6:$O$125,0)),""),"")),IFERROR(INDEX('Scales'!$N$6:$N$125,MATCH("1|"&amp;M107,'Scales'!$O$6:$O$125,0)),""))))</f>
        <v/>
      </c>
      <c r="K107" s="27">
        <f>IF(OR(F107="",Q107),"",IF(AND(P107="4.0 points",ISNUMBER(AB107)),IF(AND(AB107&gt;=0,AB107&lt;=AA107),MIN(4,AB107),""),IF(J107="","",IFERROR(INDEX('Scales'!$B$6:$C$18,MATCH(J107,'Scales'!$A$6:$A$18,0),'Scales'!$B$3),""))))</f>
        <v/>
      </c>
      <c r="L107" s="19">
        <f>IF(AND(A107="",C107="",F107=""),"",IF(F107="","Add a grade",IF(Q107,"Not counted (P, W, I grade)",IF(O107=0,"Unknown scale: pick one in column G",IF(NOT(ISNUMBER(K107)),"Check grade: not valid on this scale",IF(S107="","Check credits: use a number",IF(U107=1,"Counted","Not counted (settings)")))))))</f>
        <v/>
      </c>
      <c r="M107" s="23">
        <f>IF(F107="","",SUBSTITUTE(SUBSTITUTE(SUBSTITUTE(SUBSTITUTE(UPPER(TRIM(F107)),"%",""),"PLUS","+"),"MINUS","-")," ",""))</f>
        <v/>
      </c>
      <c r="N107" s="23">
        <f>IF(M107="","",IFERROR(VALUE(M107),""))</f>
        <v/>
      </c>
      <c r="O107" s="23">
        <f>IF(F107="","",IF(G107="",'Scales'!$F$3,IFERROR(INDEX('Scales'!$E$6:$E$15,MATCH(G107,'Scales'!$F$6:$F$15,0)),0)))</f>
        <v/>
      </c>
      <c r="P107" s="23">
        <f>IF(F107="","",IFERROR(INDEX('Scales'!$G$6:$G$15,MATCH(O107,'Scales'!$E$6:$E$15,0)),""))</f>
        <v/>
      </c>
      <c r="Q107" s="23">
        <f>IF(M107="",FALSE,COUNTIF('Scales'!$Q$6:$Q$35,M107)&gt;0)</f>
        <v/>
      </c>
      <c r="R107" s="23">
        <f>IF(A107="","",IF(ISNUMBER(A107),A107,IFERROR(VALUE(A107),IF(ISNUMBER(SEARCH("12",A107)),12,IF(ISNUMBER(SEARCH("11",A107)),11,IF(ISNUMBER(SEARCH("10",A107)),10,IF(ISNUMBER(SEARCH("9",A107)),9,IF(ISNUMBER(SEARCH("고1",A107)),10,IF(ISNUMBER(SEARCH("고2",A107)),11,IF(ISNUMBER(SEARCH("고3",A107)),12,IF(ISNUMBER(SEARCH("중3",A107)),9,IF(ISNUMBER(SEARCH("FRESH",A107)),9,IF(ISNUMBER(SEARCH("SOPH",A107)),10,IF(ISNUMBER(SEARCH("JUN",A107)),11,IF(ISNUMBER(SEARCH("SEN",A107)),12,"")))))))))))))))</f>
        <v/>
      </c>
      <c r="S107" s="23">
        <f>IF(E107="",1,IF(ISNUMBER(E107),IF(E107&gt;=0,E107,""),""))</f>
        <v/>
      </c>
      <c r="T107" s="23">
        <f>IFERROR(INDEX('Scales'!$T$6:$T$17,MATCH(I107,'Scales'!$S$6:$S$17,0))="Yes",FALSE)</f>
        <v/>
      </c>
      <c r="U107" s="23">
        <f>IF(AND(ISNUMBER(K107),ISNUMBER(S107),H107&lt;&gt;"No",OR(R107="",AND(R107&gt;='Start Here'!$C$7,R107&lt;='Start Here'!$C$8)),OR('Start Here'!$C$9="All graded courses",T107)),1,0)</f>
        <v/>
      </c>
      <c r="V107" s="23">
        <f>IF(U107=1,K107*S107,0)</f>
        <v/>
      </c>
      <c r="W107" s="23">
        <f>IF(U107=1,S107,0)</f>
        <v/>
      </c>
      <c r="X107" s="23">
        <f>IF(F107="",0,1)</f>
        <v/>
      </c>
      <c r="Y107" s="23">
        <f>IF(OR(F107="",Q107),0,IF(AND(ISNUMBER(K107),S107&lt;&gt;""),0,1))</f>
        <v/>
      </c>
      <c r="Z107" s="23">
        <f>IF(C107="",0,SUMPRODUCT(MAX(('Scales'!$V$6:$V$125&lt;&gt;"")*ISNUMBER(SEARCH('Scales'!$V$6:$V$125," "&amp;C107&amp;" "))*(ROW('Scales'!$V$6:$V$125)-5))))</f>
        <v/>
      </c>
      <c r="AA107" s="23">
        <f>IF(F107="","",IFERROR(IF(INDEX('Scales'!$H$6:$H$15,MATCH(O107,'Scales'!$E$6:$E$15,0))="",9E+99,INDEX('Scales'!$H$6:$H$15,MATCH(O107,'Scales'!$E$6:$E$15,0))),9E+99))</f>
        <v/>
      </c>
      <c r="AB107" s="23">
        <f>IF(N107="","",IF(AND(ISNUMBER(F107),N107&gt;0,N107&lt;=1,AA107=100),N107*100,N107))</f>
        <v/>
      </c>
    </row>
    <row r="108">
      <c r="A108" s="24" t="n"/>
      <c r="B108" s="18" t="n"/>
      <c r="C108" s="18" t="n"/>
      <c r="D108" s="18" t="n"/>
      <c r="E108" s="25" t="n"/>
      <c r="F108" s="24" t="n"/>
      <c r="G108" s="18" t="n"/>
      <c r="H108" s="24" t="n"/>
      <c r="I108" s="19">
        <f>IF(AND(C108="",D108=""),"",IF(D108&lt;&gt;"",D108,IF(Z108=0,"Other",INDEX('Scales'!$W$6:$W$125,Z108))))</f>
        <v/>
      </c>
      <c r="J108" s="26">
        <f>IF(OR(F108="",Q108,O108=0),"",IF(P108="Exact match",IFERROR(INDEX('Scales'!$N$6:$N$125,MATCH(O108&amp;"|"&amp;M108,'Scales'!$O$6:$O$125,0)),""),IF(ISNUMBER(AB108),IF(P108="4.0 points","",IF(AND(AB108&gt;=0,AB108&lt;=AA108),IFERROR(INDEX('Scales'!$N$6:$N$125,MATCH(O108&amp;"|"&amp;SUMPRODUCT(MAX(('Scales'!$K$6:$K$125=O108)*('Scales'!$M$6:$M$125&lt;=AB108)*'Scales'!$M$6:$M$125)),'Scales'!$O$6:$O$125,0)),""),"")),IFERROR(INDEX('Scales'!$N$6:$N$125,MATCH("1|"&amp;M108,'Scales'!$O$6:$O$125,0)),""))))</f>
        <v/>
      </c>
      <c r="K108" s="27">
        <f>IF(OR(F108="",Q108),"",IF(AND(P108="4.0 points",ISNUMBER(AB108)),IF(AND(AB108&gt;=0,AB108&lt;=AA108),MIN(4,AB108),""),IF(J108="","",IFERROR(INDEX('Scales'!$B$6:$C$18,MATCH(J108,'Scales'!$A$6:$A$18,0),'Scales'!$B$3),""))))</f>
        <v/>
      </c>
      <c r="L108" s="19">
        <f>IF(AND(A108="",C108="",F108=""),"",IF(F108="","Add a grade",IF(Q108,"Not counted (P, W, I grade)",IF(O108=0,"Unknown scale: pick one in column G",IF(NOT(ISNUMBER(K108)),"Check grade: not valid on this scale",IF(S108="","Check credits: use a number",IF(U108=1,"Counted","Not counted (settings)")))))))</f>
        <v/>
      </c>
      <c r="M108" s="23">
        <f>IF(F108="","",SUBSTITUTE(SUBSTITUTE(SUBSTITUTE(SUBSTITUTE(UPPER(TRIM(F108)),"%",""),"PLUS","+"),"MINUS","-")," ",""))</f>
        <v/>
      </c>
      <c r="N108" s="23">
        <f>IF(M108="","",IFERROR(VALUE(M108),""))</f>
        <v/>
      </c>
      <c r="O108" s="23">
        <f>IF(F108="","",IF(G108="",'Scales'!$F$3,IFERROR(INDEX('Scales'!$E$6:$E$15,MATCH(G108,'Scales'!$F$6:$F$15,0)),0)))</f>
        <v/>
      </c>
      <c r="P108" s="23">
        <f>IF(F108="","",IFERROR(INDEX('Scales'!$G$6:$G$15,MATCH(O108,'Scales'!$E$6:$E$15,0)),""))</f>
        <v/>
      </c>
      <c r="Q108" s="23">
        <f>IF(M108="",FALSE,COUNTIF('Scales'!$Q$6:$Q$35,M108)&gt;0)</f>
        <v/>
      </c>
      <c r="R108" s="23">
        <f>IF(A108="","",IF(ISNUMBER(A108),A108,IFERROR(VALUE(A108),IF(ISNUMBER(SEARCH("12",A108)),12,IF(ISNUMBER(SEARCH("11",A108)),11,IF(ISNUMBER(SEARCH("10",A108)),10,IF(ISNUMBER(SEARCH("9",A108)),9,IF(ISNUMBER(SEARCH("고1",A108)),10,IF(ISNUMBER(SEARCH("고2",A108)),11,IF(ISNUMBER(SEARCH("고3",A108)),12,IF(ISNUMBER(SEARCH("중3",A108)),9,IF(ISNUMBER(SEARCH("FRESH",A108)),9,IF(ISNUMBER(SEARCH("SOPH",A108)),10,IF(ISNUMBER(SEARCH("JUN",A108)),11,IF(ISNUMBER(SEARCH("SEN",A108)),12,"")))))))))))))))</f>
        <v/>
      </c>
      <c r="S108" s="23">
        <f>IF(E108="",1,IF(ISNUMBER(E108),IF(E108&gt;=0,E108,""),""))</f>
        <v/>
      </c>
      <c r="T108" s="23">
        <f>IFERROR(INDEX('Scales'!$T$6:$T$17,MATCH(I108,'Scales'!$S$6:$S$17,0))="Yes",FALSE)</f>
        <v/>
      </c>
      <c r="U108" s="23">
        <f>IF(AND(ISNUMBER(K108),ISNUMBER(S108),H108&lt;&gt;"No",OR(R108="",AND(R108&gt;='Start Here'!$C$7,R108&lt;='Start Here'!$C$8)),OR('Start Here'!$C$9="All graded courses",T108)),1,0)</f>
        <v/>
      </c>
      <c r="V108" s="23">
        <f>IF(U108=1,K108*S108,0)</f>
        <v/>
      </c>
      <c r="W108" s="23">
        <f>IF(U108=1,S108,0)</f>
        <v/>
      </c>
      <c r="X108" s="23">
        <f>IF(F108="",0,1)</f>
        <v/>
      </c>
      <c r="Y108" s="23">
        <f>IF(OR(F108="",Q108),0,IF(AND(ISNUMBER(K108),S108&lt;&gt;""),0,1))</f>
        <v/>
      </c>
      <c r="Z108" s="23">
        <f>IF(C108="",0,SUMPRODUCT(MAX(('Scales'!$V$6:$V$125&lt;&gt;"")*ISNUMBER(SEARCH('Scales'!$V$6:$V$125," "&amp;C108&amp;" "))*(ROW('Scales'!$V$6:$V$125)-5))))</f>
        <v/>
      </c>
      <c r="AA108" s="23">
        <f>IF(F108="","",IFERROR(IF(INDEX('Scales'!$H$6:$H$15,MATCH(O108,'Scales'!$E$6:$E$15,0))="",9E+99,INDEX('Scales'!$H$6:$H$15,MATCH(O108,'Scales'!$E$6:$E$15,0))),9E+99))</f>
        <v/>
      </c>
      <c r="AB108" s="23">
        <f>IF(N108="","",IF(AND(ISNUMBER(F108),N108&gt;0,N108&lt;=1,AA108=100),N108*100,N108))</f>
        <v/>
      </c>
    </row>
    <row r="109">
      <c r="A109" s="24" t="n"/>
      <c r="B109" s="18" t="n"/>
      <c r="C109" s="18" t="n"/>
      <c r="D109" s="18" t="n"/>
      <c r="E109" s="25" t="n"/>
      <c r="F109" s="24" t="n"/>
      <c r="G109" s="18" t="n"/>
      <c r="H109" s="24" t="n"/>
      <c r="I109" s="19">
        <f>IF(AND(C109="",D109=""),"",IF(D109&lt;&gt;"",D109,IF(Z109=0,"Other",INDEX('Scales'!$W$6:$W$125,Z109))))</f>
        <v/>
      </c>
      <c r="J109" s="26">
        <f>IF(OR(F109="",Q109,O109=0),"",IF(P109="Exact match",IFERROR(INDEX('Scales'!$N$6:$N$125,MATCH(O109&amp;"|"&amp;M109,'Scales'!$O$6:$O$125,0)),""),IF(ISNUMBER(AB109),IF(P109="4.0 points","",IF(AND(AB109&gt;=0,AB109&lt;=AA109),IFERROR(INDEX('Scales'!$N$6:$N$125,MATCH(O109&amp;"|"&amp;SUMPRODUCT(MAX(('Scales'!$K$6:$K$125=O109)*('Scales'!$M$6:$M$125&lt;=AB109)*'Scales'!$M$6:$M$125)),'Scales'!$O$6:$O$125,0)),""),"")),IFERROR(INDEX('Scales'!$N$6:$N$125,MATCH("1|"&amp;M109,'Scales'!$O$6:$O$125,0)),""))))</f>
        <v/>
      </c>
      <c r="K109" s="27">
        <f>IF(OR(F109="",Q109),"",IF(AND(P109="4.0 points",ISNUMBER(AB109)),IF(AND(AB109&gt;=0,AB109&lt;=AA109),MIN(4,AB109),""),IF(J109="","",IFERROR(INDEX('Scales'!$B$6:$C$18,MATCH(J109,'Scales'!$A$6:$A$18,0),'Scales'!$B$3),""))))</f>
        <v/>
      </c>
      <c r="L109" s="19">
        <f>IF(AND(A109="",C109="",F109=""),"",IF(F109="","Add a grade",IF(Q109,"Not counted (P, W, I grade)",IF(O109=0,"Unknown scale: pick one in column G",IF(NOT(ISNUMBER(K109)),"Check grade: not valid on this scale",IF(S109="","Check credits: use a number",IF(U109=1,"Counted","Not counted (settings)")))))))</f>
        <v/>
      </c>
      <c r="M109" s="23">
        <f>IF(F109="","",SUBSTITUTE(SUBSTITUTE(SUBSTITUTE(SUBSTITUTE(UPPER(TRIM(F109)),"%",""),"PLUS","+"),"MINUS","-")," ",""))</f>
        <v/>
      </c>
      <c r="N109" s="23">
        <f>IF(M109="","",IFERROR(VALUE(M109),""))</f>
        <v/>
      </c>
      <c r="O109" s="23">
        <f>IF(F109="","",IF(G109="",'Scales'!$F$3,IFERROR(INDEX('Scales'!$E$6:$E$15,MATCH(G109,'Scales'!$F$6:$F$15,0)),0)))</f>
        <v/>
      </c>
      <c r="P109" s="23">
        <f>IF(F109="","",IFERROR(INDEX('Scales'!$G$6:$G$15,MATCH(O109,'Scales'!$E$6:$E$15,0)),""))</f>
        <v/>
      </c>
      <c r="Q109" s="23">
        <f>IF(M109="",FALSE,COUNTIF('Scales'!$Q$6:$Q$35,M109)&gt;0)</f>
        <v/>
      </c>
      <c r="R109" s="23">
        <f>IF(A109="","",IF(ISNUMBER(A109),A109,IFERROR(VALUE(A109),IF(ISNUMBER(SEARCH("12",A109)),12,IF(ISNUMBER(SEARCH("11",A109)),11,IF(ISNUMBER(SEARCH("10",A109)),10,IF(ISNUMBER(SEARCH("9",A109)),9,IF(ISNUMBER(SEARCH("고1",A109)),10,IF(ISNUMBER(SEARCH("고2",A109)),11,IF(ISNUMBER(SEARCH("고3",A109)),12,IF(ISNUMBER(SEARCH("중3",A109)),9,IF(ISNUMBER(SEARCH("FRESH",A109)),9,IF(ISNUMBER(SEARCH("SOPH",A109)),10,IF(ISNUMBER(SEARCH("JUN",A109)),11,IF(ISNUMBER(SEARCH("SEN",A109)),12,"")))))))))))))))</f>
        <v/>
      </c>
      <c r="S109" s="23">
        <f>IF(E109="",1,IF(ISNUMBER(E109),IF(E109&gt;=0,E109,""),""))</f>
        <v/>
      </c>
      <c r="T109" s="23">
        <f>IFERROR(INDEX('Scales'!$T$6:$T$17,MATCH(I109,'Scales'!$S$6:$S$17,0))="Yes",FALSE)</f>
        <v/>
      </c>
      <c r="U109" s="23">
        <f>IF(AND(ISNUMBER(K109),ISNUMBER(S109),H109&lt;&gt;"No",OR(R109="",AND(R109&gt;='Start Here'!$C$7,R109&lt;='Start Here'!$C$8)),OR('Start Here'!$C$9="All graded courses",T109)),1,0)</f>
        <v/>
      </c>
      <c r="V109" s="23">
        <f>IF(U109=1,K109*S109,0)</f>
        <v/>
      </c>
      <c r="W109" s="23">
        <f>IF(U109=1,S109,0)</f>
        <v/>
      </c>
      <c r="X109" s="23">
        <f>IF(F109="",0,1)</f>
        <v/>
      </c>
      <c r="Y109" s="23">
        <f>IF(OR(F109="",Q109),0,IF(AND(ISNUMBER(K109),S109&lt;&gt;""),0,1))</f>
        <v/>
      </c>
      <c r="Z109" s="23">
        <f>IF(C109="",0,SUMPRODUCT(MAX(('Scales'!$V$6:$V$125&lt;&gt;"")*ISNUMBER(SEARCH('Scales'!$V$6:$V$125," "&amp;C109&amp;" "))*(ROW('Scales'!$V$6:$V$125)-5))))</f>
        <v/>
      </c>
      <c r="AA109" s="23">
        <f>IF(F109="","",IFERROR(IF(INDEX('Scales'!$H$6:$H$15,MATCH(O109,'Scales'!$E$6:$E$15,0))="",9E+99,INDEX('Scales'!$H$6:$H$15,MATCH(O109,'Scales'!$E$6:$E$15,0))),9E+99))</f>
        <v/>
      </c>
      <c r="AB109" s="23">
        <f>IF(N109="","",IF(AND(ISNUMBER(F109),N109&gt;0,N109&lt;=1,AA109=100),N109*100,N109))</f>
        <v/>
      </c>
    </row>
    <row r="110">
      <c r="A110" s="24" t="n"/>
      <c r="B110" s="18" t="n"/>
      <c r="C110" s="18" t="n"/>
      <c r="D110" s="18" t="n"/>
      <c r="E110" s="25" t="n"/>
      <c r="F110" s="24" t="n"/>
      <c r="G110" s="18" t="n"/>
      <c r="H110" s="24" t="n"/>
      <c r="I110" s="19">
        <f>IF(AND(C110="",D110=""),"",IF(D110&lt;&gt;"",D110,IF(Z110=0,"Other",INDEX('Scales'!$W$6:$W$125,Z110))))</f>
        <v/>
      </c>
      <c r="J110" s="26">
        <f>IF(OR(F110="",Q110,O110=0),"",IF(P110="Exact match",IFERROR(INDEX('Scales'!$N$6:$N$125,MATCH(O110&amp;"|"&amp;M110,'Scales'!$O$6:$O$125,0)),""),IF(ISNUMBER(AB110),IF(P110="4.0 points","",IF(AND(AB110&gt;=0,AB110&lt;=AA110),IFERROR(INDEX('Scales'!$N$6:$N$125,MATCH(O110&amp;"|"&amp;SUMPRODUCT(MAX(('Scales'!$K$6:$K$125=O110)*('Scales'!$M$6:$M$125&lt;=AB110)*'Scales'!$M$6:$M$125)),'Scales'!$O$6:$O$125,0)),""),"")),IFERROR(INDEX('Scales'!$N$6:$N$125,MATCH("1|"&amp;M110,'Scales'!$O$6:$O$125,0)),""))))</f>
        <v/>
      </c>
      <c r="K110" s="27">
        <f>IF(OR(F110="",Q110),"",IF(AND(P110="4.0 points",ISNUMBER(AB110)),IF(AND(AB110&gt;=0,AB110&lt;=AA110),MIN(4,AB110),""),IF(J110="","",IFERROR(INDEX('Scales'!$B$6:$C$18,MATCH(J110,'Scales'!$A$6:$A$18,0),'Scales'!$B$3),""))))</f>
        <v/>
      </c>
      <c r="L110" s="19">
        <f>IF(AND(A110="",C110="",F110=""),"",IF(F110="","Add a grade",IF(Q110,"Not counted (P, W, I grade)",IF(O110=0,"Unknown scale: pick one in column G",IF(NOT(ISNUMBER(K110)),"Check grade: not valid on this scale",IF(S110="","Check credits: use a number",IF(U110=1,"Counted","Not counted (settings)")))))))</f>
        <v/>
      </c>
      <c r="M110" s="23">
        <f>IF(F110="","",SUBSTITUTE(SUBSTITUTE(SUBSTITUTE(SUBSTITUTE(UPPER(TRIM(F110)),"%",""),"PLUS","+"),"MINUS","-")," ",""))</f>
        <v/>
      </c>
      <c r="N110" s="23">
        <f>IF(M110="","",IFERROR(VALUE(M110),""))</f>
        <v/>
      </c>
      <c r="O110" s="23">
        <f>IF(F110="","",IF(G110="",'Scales'!$F$3,IFERROR(INDEX('Scales'!$E$6:$E$15,MATCH(G110,'Scales'!$F$6:$F$15,0)),0)))</f>
        <v/>
      </c>
      <c r="P110" s="23">
        <f>IF(F110="","",IFERROR(INDEX('Scales'!$G$6:$G$15,MATCH(O110,'Scales'!$E$6:$E$15,0)),""))</f>
        <v/>
      </c>
      <c r="Q110" s="23">
        <f>IF(M110="",FALSE,COUNTIF('Scales'!$Q$6:$Q$35,M110)&gt;0)</f>
        <v/>
      </c>
      <c r="R110" s="23">
        <f>IF(A110="","",IF(ISNUMBER(A110),A110,IFERROR(VALUE(A110),IF(ISNUMBER(SEARCH("12",A110)),12,IF(ISNUMBER(SEARCH("11",A110)),11,IF(ISNUMBER(SEARCH("10",A110)),10,IF(ISNUMBER(SEARCH("9",A110)),9,IF(ISNUMBER(SEARCH("고1",A110)),10,IF(ISNUMBER(SEARCH("고2",A110)),11,IF(ISNUMBER(SEARCH("고3",A110)),12,IF(ISNUMBER(SEARCH("중3",A110)),9,IF(ISNUMBER(SEARCH("FRESH",A110)),9,IF(ISNUMBER(SEARCH("SOPH",A110)),10,IF(ISNUMBER(SEARCH("JUN",A110)),11,IF(ISNUMBER(SEARCH("SEN",A110)),12,"")))))))))))))))</f>
        <v/>
      </c>
      <c r="S110" s="23">
        <f>IF(E110="",1,IF(ISNUMBER(E110),IF(E110&gt;=0,E110,""),""))</f>
        <v/>
      </c>
      <c r="T110" s="23">
        <f>IFERROR(INDEX('Scales'!$T$6:$T$17,MATCH(I110,'Scales'!$S$6:$S$17,0))="Yes",FALSE)</f>
        <v/>
      </c>
      <c r="U110" s="23">
        <f>IF(AND(ISNUMBER(K110),ISNUMBER(S110),H110&lt;&gt;"No",OR(R110="",AND(R110&gt;='Start Here'!$C$7,R110&lt;='Start Here'!$C$8)),OR('Start Here'!$C$9="All graded courses",T110)),1,0)</f>
        <v/>
      </c>
      <c r="V110" s="23">
        <f>IF(U110=1,K110*S110,0)</f>
        <v/>
      </c>
      <c r="W110" s="23">
        <f>IF(U110=1,S110,0)</f>
        <v/>
      </c>
      <c r="X110" s="23">
        <f>IF(F110="",0,1)</f>
        <v/>
      </c>
      <c r="Y110" s="23">
        <f>IF(OR(F110="",Q110),0,IF(AND(ISNUMBER(K110),S110&lt;&gt;""),0,1))</f>
        <v/>
      </c>
      <c r="Z110" s="23">
        <f>IF(C110="",0,SUMPRODUCT(MAX(('Scales'!$V$6:$V$125&lt;&gt;"")*ISNUMBER(SEARCH('Scales'!$V$6:$V$125," "&amp;C110&amp;" "))*(ROW('Scales'!$V$6:$V$125)-5))))</f>
        <v/>
      </c>
      <c r="AA110" s="23">
        <f>IF(F110="","",IFERROR(IF(INDEX('Scales'!$H$6:$H$15,MATCH(O110,'Scales'!$E$6:$E$15,0))="",9E+99,INDEX('Scales'!$H$6:$H$15,MATCH(O110,'Scales'!$E$6:$E$15,0))),9E+99))</f>
        <v/>
      </c>
      <c r="AB110" s="23">
        <f>IF(N110="","",IF(AND(ISNUMBER(F110),N110&gt;0,N110&lt;=1,AA110=100),N110*100,N110))</f>
        <v/>
      </c>
    </row>
    <row r="111">
      <c r="A111" s="24" t="n"/>
      <c r="B111" s="18" t="n"/>
      <c r="C111" s="18" t="n"/>
      <c r="D111" s="18" t="n"/>
      <c r="E111" s="25" t="n"/>
      <c r="F111" s="24" t="n"/>
      <c r="G111" s="18" t="n"/>
      <c r="H111" s="24" t="n"/>
      <c r="I111" s="19">
        <f>IF(AND(C111="",D111=""),"",IF(D111&lt;&gt;"",D111,IF(Z111=0,"Other",INDEX('Scales'!$W$6:$W$125,Z111))))</f>
        <v/>
      </c>
      <c r="J111" s="26">
        <f>IF(OR(F111="",Q111,O111=0),"",IF(P111="Exact match",IFERROR(INDEX('Scales'!$N$6:$N$125,MATCH(O111&amp;"|"&amp;M111,'Scales'!$O$6:$O$125,0)),""),IF(ISNUMBER(AB111),IF(P111="4.0 points","",IF(AND(AB111&gt;=0,AB111&lt;=AA111),IFERROR(INDEX('Scales'!$N$6:$N$125,MATCH(O111&amp;"|"&amp;SUMPRODUCT(MAX(('Scales'!$K$6:$K$125=O111)*('Scales'!$M$6:$M$125&lt;=AB111)*'Scales'!$M$6:$M$125)),'Scales'!$O$6:$O$125,0)),""),"")),IFERROR(INDEX('Scales'!$N$6:$N$125,MATCH("1|"&amp;M111,'Scales'!$O$6:$O$125,0)),""))))</f>
        <v/>
      </c>
      <c r="K111" s="27">
        <f>IF(OR(F111="",Q111),"",IF(AND(P111="4.0 points",ISNUMBER(AB111)),IF(AND(AB111&gt;=0,AB111&lt;=AA111),MIN(4,AB111),""),IF(J111="","",IFERROR(INDEX('Scales'!$B$6:$C$18,MATCH(J111,'Scales'!$A$6:$A$18,0),'Scales'!$B$3),""))))</f>
        <v/>
      </c>
      <c r="L111" s="19">
        <f>IF(AND(A111="",C111="",F111=""),"",IF(F111="","Add a grade",IF(Q111,"Not counted (P, W, I grade)",IF(O111=0,"Unknown scale: pick one in column G",IF(NOT(ISNUMBER(K111)),"Check grade: not valid on this scale",IF(S111="","Check credits: use a number",IF(U111=1,"Counted","Not counted (settings)")))))))</f>
        <v/>
      </c>
      <c r="M111" s="23">
        <f>IF(F111="","",SUBSTITUTE(SUBSTITUTE(SUBSTITUTE(SUBSTITUTE(UPPER(TRIM(F111)),"%",""),"PLUS","+"),"MINUS","-")," ",""))</f>
        <v/>
      </c>
      <c r="N111" s="23">
        <f>IF(M111="","",IFERROR(VALUE(M111),""))</f>
        <v/>
      </c>
      <c r="O111" s="23">
        <f>IF(F111="","",IF(G111="",'Scales'!$F$3,IFERROR(INDEX('Scales'!$E$6:$E$15,MATCH(G111,'Scales'!$F$6:$F$15,0)),0)))</f>
        <v/>
      </c>
      <c r="P111" s="23">
        <f>IF(F111="","",IFERROR(INDEX('Scales'!$G$6:$G$15,MATCH(O111,'Scales'!$E$6:$E$15,0)),""))</f>
        <v/>
      </c>
      <c r="Q111" s="23">
        <f>IF(M111="",FALSE,COUNTIF('Scales'!$Q$6:$Q$35,M111)&gt;0)</f>
        <v/>
      </c>
      <c r="R111" s="23">
        <f>IF(A111="","",IF(ISNUMBER(A111),A111,IFERROR(VALUE(A111),IF(ISNUMBER(SEARCH("12",A111)),12,IF(ISNUMBER(SEARCH("11",A111)),11,IF(ISNUMBER(SEARCH("10",A111)),10,IF(ISNUMBER(SEARCH("9",A111)),9,IF(ISNUMBER(SEARCH("고1",A111)),10,IF(ISNUMBER(SEARCH("고2",A111)),11,IF(ISNUMBER(SEARCH("고3",A111)),12,IF(ISNUMBER(SEARCH("중3",A111)),9,IF(ISNUMBER(SEARCH("FRESH",A111)),9,IF(ISNUMBER(SEARCH("SOPH",A111)),10,IF(ISNUMBER(SEARCH("JUN",A111)),11,IF(ISNUMBER(SEARCH("SEN",A111)),12,"")))))))))))))))</f>
        <v/>
      </c>
      <c r="S111" s="23">
        <f>IF(E111="",1,IF(ISNUMBER(E111),IF(E111&gt;=0,E111,""),""))</f>
        <v/>
      </c>
      <c r="T111" s="23">
        <f>IFERROR(INDEX('Scales'!$T$6:$T$17,MATCH(I111,'Scales'!$S$6:$S$17,0))="Yes",FALSE)</f>
        <v/>
      </c>
      <c r="U111" s="23">
        <f>IF(AND(ISNUMBER(K111),ISNUMBER(S111),H111&lt;&gt;"No",OR(R111="",AND(R111&gt;='Start Here'!$C$7,R111&lt;='Start Here'!$C$8)),OR('Start Here'!$C$9="All graded courses",T111)),1,0)</f>
        <v/>
      </c>
      <c r="V111" s="23">
        <f>IF(U111=1,K111*S111,0)</f>
        <v/>
      </c>
      <c r="W111" s="23">
        <f>IF(U111=1,S111,0)</f>
        <v/>
      </c>
      <c r="X111" s="23">
        <f>IF(F111="",0,1)</f>
        <v/>
      </c>
      <c r="Y111" s="23">
        <f>IF(OR(F111="",Q111),0,IF(AND(ISNUMBER(K111),S111&lt;&gt;""),0,1))</f>
        <v/>
      </c>
      <c r="Z111" s="23">
        <f>IF(C111="",0,SUMPRODUCT(MAX(('Scales'!$V$6:$V$125&lt;&gt;"")*ISNUMBER(SEARCH('Scales'!$V$6:$V$125," "&amp;C111&amp;" "))*(ROW('Scales'!$V$6:$V$125)-5))))</f>
        <v/>
      </c>
      <c r="AA111" s="23">
        <f>IF(F111="","",IFERROR(IF(INDEX('Scales'!$H$6:$H$15,MATCH(O111,'Scales'!$E$6:$E$15,0))="",9E+99,INDEX('Scales'!$H$6:$H$15,MATCH(O111,'Scales'!$E$6:$E$15,0))),9E+99))</f>
        <v/>
      </c>
      <c r="AB111" s="23">
        <f>IF(N111="","",IF(AND(ISNUMBER(F111),N111&gt;0,N111&lt;=1,AA111=100),N111*100,N111))</f>
        <v/>
      </c>
    </row>
    <row r="112">
      <c r="A112" s="24" t="n"/>
      <c r="B112" s="18" t="n"/>
      <c r="C112" s="18" t="n"/>
      <c r="D112" s="18" t="n"/>
      <c r="E112" s="25" t="n"/>
      <c r="F112" s="24" t="n"/>
      <c r="G112" s="18" t="n"/>
      <c r="H112" s="24" t="n"/>
      <c r="I112" s="19">
        <f>IF(AND(C112="",D112=""),"",IF(D112&lt;&gt;"",D112,IF(Z112=0,"Other",INDEX('Scales'!$W$6:$W$125,Z112))))</f>
        <v/>
      </c>
      <c r="J112" s="26">
        <f>IF(OR(F112="",Q112,O112=0),"",IF(P112="Exact match",IFERROR(INDEX('Scales'!$N$6:$N$125,MATCH(O112&amp;"|"&amp;M112,'Scales'!$O$6:$O$125,0)),""),IF(ISNUMBER(AB112),IF(P112="4.0 points","",IF(AND(AB112&gt;=0,AB112&lt;=AA112),IFERROR(INDEX('Scales'!$N$6:$N$125,MATCH(O112&amp;"|"&amp;SUMPRODUCT(MAX(('Scales'!$K$6:$K$125=O112)*('Scales'!$M$6:$M$125&lt;=AB112)*'Scales'!$M$6:$M$125)),'Scales'!$O$6:$O$125,0)),""),"")),IFERROR(INDEX('Scales'!$N$6:$N$125,MATCH("1|"&amp;M112,'Scales'!$O$6:$O$125,0)),""))))</f>
        <v/>
      </c>
      <c r="K112" s="27">
        <f>IF(OR(F112="",Q112),"",IF(AND(P112="4.0 points",ISNUMBER(AB112)),IF(AND(AB112&gt;=0,AB112&lt;=AA112),MIN(4,AB112),""),IF(J112="","",IFERROR(INDEX('Scales'!$B$6:$C$18,MATCH(J112,'Scales'!$A$6:$A$18,0),'Scales'!$B$3),""))))</f>
        <v/>
      </c>
      <c r="L112" s="19">
        <f>IF(AND(A112="",C112="",F112=""),"",IF(F112="","Add a grade",IF(Q112,"Not counted (P, W, I grade)",IF(O112=0,"Unknown scale: pick one in column G",IF(NOT(ISNUMBER(K112)),"Check grade: not valid on this scale",IF(S112="","Check credits: use a number",IF(U112=1,"Counted","Not counted (settings)")))))))</f>
        <v/>
      </c>
      <c r="M112" s="23">
        <f>IF(F112="","",SUBSTITUTE(SUBSTITUTE(SUBSTITUTE(SUBSTITUTE(UPPER(TRIM(F112)),"%",""),"PLUS","+"),"MINUS","-")," ",""))</f>
        <v/>
      </c>
      <c r="N112" s="23">
        <f>IF(M112="","",IFERROR(VALUE(M112),""))</f>
        <v/>
      </c>
      <c r="O112" s="23">
        <f>IF(F112="","",IF(G112="",'Scales'!$F$3,IFERROR(INDEX('Scales'!$E$6:$E$15,MATCH(G112,'Scales'!$F$6:$F$15,0)),0)))</f>
        <v/>
      </c>
      <c r="P112" s="23">
        <f>IF(F112="","",IFERROR(INDEX('Scales'!$G$6:$G$15,MATCH(O112,'Scales'!$E$6:$E$15,0)),""))</f>
        <v/>
      </c>
      <c r="Q112" s="23">
        <f>IF(M112="",FALSE,COUNTIF('Scales'!$Q$6:$Q$35,M112)&gt;0)</f>
        <v/>
      </c>
      <c r="R112" s="23">
        <f>IF(A112="","",IF(ISNUMBER(A112),A112,IFERROR(VALUE(A112),IF(ISNUMBER(SEARCH("12",A112)),12,IF(ISNUMBER(SEARCH("11",A112)),11,IF(ISNUMBER(SEARCH("10",A112)),10,IF(ISNUMBER(SEARCH("9",A112)),9,IF(ISNUMBER(SEARCH("고1",A112)),10,IF(ISNUMBER(SEARCH("고2",A112)),11,IF(ISNUMBER(SEARCH("고3",A112)),12,IF(ISNUMBER(SEARCH("중3",A112)),9,IF(ISNUMBER(SEARCH("FRESH",A112)),9,IF(ISNUMBER(SEARCH("SOPH",A112)),10,IF(ISNUMBER(SEARCH("JUN",A112)),11,IF(ISNUMBER(SEARCH("SEN",A112)),12,"")))))))))))))))</f>
        <v/>
      </c>
      <c r="S112" s="23">
        <f>IF(E112="",1,IF(ISNUMBER(E112),IF(E112&gt;=0,E112,""),""))</f>
        <v/>
      </c>
      <c r="T112" s="23">
        <f>IFERROR(INDEX('Scales'!$T$6:$T$17,MATCH(I112,'Scales'!$S$6:$S$17,0))="Yes",FALSE)</f>
        <v/>
      </c>
      <c r="U112" s="23">
        <f>IF(AND(ISNUMBER(K112),ISNUMBER(S112),H112&lt;&gt;"No",OR(R112="",AND(R112&gt;='Start Here'!$C$7,R112&lt;='Start Here'!$C$8)),OR('Start Here'!$C$9="All graded courses",T112)),1,0)</f>
        <v/>
      </c>
      <c r="V112" s="23">
        <f>IF(U112=1,K112*S112,0)</f>
        <v/>
      </c>
      <c r="W112" s="23">
        <f>IF(U112=1,S112,0)</f>
        <v/>
      </c>
      <c r="X112" s="23">
        <f>IF(F112="",0,1)</f>
        <v/>
      </c>
      <c r="Y112" s="23">
        <f>IF(OR(F112="",Q112),0,IF(AND(ISNUMBER(K112),S112&lt;&gt;""),0,1))</f>
        <v/>
      </c>
      <c r="Z112" s="23">
        <f>IF(C112="",0,SUMPRODUCT(MAX(('Scales'!$V$6:$V$125&lt;&gt;"")*ISNUMBER(SEARCH('Scales'!$V$6:$V$125," "&amp;C112&amp;" "))*(ROW('Scales'!$V$6:$V$125)-5))))</f>
        <v/>
      </c>
      <c r="AA112" s="23">
        <f>IF(F112="","",IFERROR(IF(INDEX('Scales'!$H$6:$H$15,MATCH(O112,'Scales'!$E$6:$E$15,0))="",9E+99,INDEX('Scales'!$H$6:$H$15,MATCH(O112,'Scales'!$E$6:$E$15,0))),9E+99))</f>
        <v/>
      </c>
      <c r="AB112" s="23">
        <f>IF(N112="","",IF(AND(ISNUMBER(F112),N112&gt;0,N112&lt;=1,AA112=100),N112*100,N112))</f>
        <v/>
      </c>
    </row>
    <row r="113">
      <c r="A113" s="24" t="n"/>
      <c r="B113" s="18" t="n"/>
      <c r="C113" s="18" t="n"/>
      <c r="D113" s="18" t="n"/>
      <c r="E113" s="25" t="n"/>
      <c r="F113" s="24" t="n"/>
      <c r="G113" s="18" t="n"/>
      <c r="H113" s="24" t="n"/>
      <c r="I113" s="19">
        <f>IF(AND(C113="",D113=""),"",IF(D113&lt;&gt;"",D113,IF(Z113=0,"Other",INDEX('Scales'!$W$6:$W$125,Z113))))</f>
        <v/>
      </c>
      <c r="J113" s="26">
        <f>IF(OR(F113="",Q113,O113=0),"",IF(P113="Exact match",IFERROR(INDEX('Scales'!$N$6:$N$125,MATCH(O113&amp;"|"&amp;M113,'Scales'!$O$6:$O$125,0)),""),IF(ISNUMBER(AB113),IF(P113="4.0 points","",IF(AND(AB113&gt;=0,AB113&lt;=AA113),IFERROR(INDEX('Scales'!$N$6:$N$125,MATCH(O113&amp;"|"&amp;SUMPRODUCT(MAX(('Scales'!$K$6:$K$125=O113)*('Scales'!$M$6:$M$125&lt;=AB113)*'Scales'!$M$6:$M$125)),'Scales'!$O$6:$O$125,0)),""),"")),IFERROR(INDEX('Scales'!$N$6:$N$125,MATCH("1|"&amp;M113,'Scales'!$O$6:$O$125,0)),""))))</f>
        <v/>
      </c>
      <c r="K113" s="27">
        <f>IF(OR(F113="",Q113),"",IF(AND(P113="4.0 points",ISNUMBER(AB113)),IF(AND(AB113&gt;=0,AB113&lt;=AA113),MIN(4,AB113),""),IF(J113="","",IFERROR(INDEX('Scales'!$B$6:$C$18,MATCH(J113,'Scales'!$A$6:$A$18,0),'Scales'!$B$3),""))))</f>
        <v/>
      </c>
      <c r="L113" s="19">
        <f>IF(AND(A113="",C113="",F113=""),"",IF(F113="","Add a grade",IF(Q113,"Not counted (P, W, I grade)",IF(O113=0,"Unknown scale: pick one in column G",IF(NOT(ISNUMBER(K113)),"Check grade: not valid on this scale",IF(S113="","Check credits: use a number",IF(U113=1,"Counted","Not counted (settings)")))))))</f>
        <v/>
      </c>
      <c r="M113" s="23">
        <f>IF(F113="","",SUBSTITUTE(SUBSTITUTE(SUBSTITUTE(SUBSTITUTE(UPPER(TRIM(F113)),"%",""),"PLUS","+"),"MINUS","-")," ",""))</f>
        <v/>
      </c>
      <c r="N113" s="23">
        <f>IF(M113="","",IFERROR(VALUE(M113),""))</f>
        <v/>
      </c>
      <c r="O113" s="23">
        <f>IF(F113="","",IF(G113="",'Scales'!$F$3,IFERROR(INDEX('Scales'!$E$6:$E$15,MATCH(G113,'Scales'!$F$6:$F$15,0)),0)))</f>
        <v/>
      </c>
      <c r="P113" s="23">
        <f>IF(F113="","",IFERROR(INDEX('Scales'!$G$6:$G$15,MATCH(O113,'Scales'!$E$6:$E$15,0)),""))</f>
        <v/>
      </c>
      <c r="Q113" s="23">
        <f>IF(M113="",FALSE,COUNTIF('Scales'!$Q$6:$Q$35,M113)&gt;0)</f>
        <v/>
      </c>
      <c r="R113" s="23">
        <f>IF(A113="","",IF(ISNUMBER(A113),A113,IFERROR(VALUE(A113),IF(ISNUMBER(SEARCH("12",A113)),12,IF(ISNUMBER(SEARCH("11",A113)),11,IF(ISNUMBER(SEARCH("10",A113)),10,IF(ISNUMBER(SEARCH("9",A113)),9,IF(ISNUMBER(SEARCH("고1",A113)),10,IF(ISNUMBER(SEARCH("고2",A113)),11,IF(ISNUMBER(SEARCH("고3",A113)),12,IF(ISNUMBER(SEARCH("중3",A113)),9,IF(ISNUMBER(SEARCH("FRESH",A113)),9,IF(ISNUMBER(SEARCH("SOPH",A113)),10,IF(ISNUMBER(SEARCH("JUN",A113)),11,IF(ISNUMBER(SEARCH("SEN",A113)),12,"")))))))))))))))</f>
        <v/>
      </c>
      <c r="S113" s="23">
        <f>IF(E113="",1,IF(ISNUMBER(E113),IF(E113&gt;=0,E113,""),""))</f>
        <v/>
      </c>
      <c r="T113" s="23">
        <f>IFERROR(INDEX('Scales'!$T$6:$T$17,MATCH(I113,'Scales'!$S$6:$S$17,0))="Yes",FALSE)</f>
        <v/>
      </c>
      <c r="U113" s="23">
        <f>IF(AND(ISNUMBER(K113),ISNUMBER(S113),H113&lt;&gt;"No",OR(R113="",AND(R113&gt;='Start Here'!$C$7,R113&lt;='Start Here'!$C$8)),OR('Start Here'!$C$9="All graded courses",T113)),1,0)</f>
        <v/>
      </c>
      <c r="V113" s="23">
        <f>IF(U113=1,K113*S113,0)</f>
        <v/>
      </c>
      <c r="W113" s="23">
        <f>IF(U113=1,S113,0)</f>
        <v/>
      </c>
      <c r="X113" s="23">
        <f>IF(F113="",0,1)</f>
        <v/>
      </c>
      <c r="Y113" s="23">
        <f>IF(OR(F113="",Q113),0,IF(AND(ISNUMBER(K113),S113&lt;&gt;""),0,1))</f>
        <v/>
      </c>
      <c r="Z113" s="23">
        <f>IF(C113="",0,SUMPRODUCT(MAX(('Scales'!$V$6:$V$125&lt;&gt;"")*ISNUMBER(SEARCH('Scales'!$V$6:$V$125," "&amp;C113&amp;" "))*(ROW('Scales'!$V$6:$V$125)-5))))</f>
        <v/>
      </c>
      <c r="AA113" s="23">
        <f>IF(F113="","",IFERROR(IF(INDEX('Scales'!$H$6:$H$15,MATCH(O113,'Scales'!$E$6:$E$15,0))="",9E+99,INDEX('Scales'!$H$6:$H$15,MATCH(O113,'Scales'!$E$6:$E$15,0))),9E+99))</f>
        <v/>
      </c>
      <c r="AB113" s="23">
        <f>IF(N113="","",IF(AND(ISNUMBER(F113),N113&gt;0,N113&lt;=1,AA113=100),N113*100,N113))</f>
        <v/>
      </c>
    </row>
    <row r="114">
      <c r="A114" s="24" t="n"/>
      <c r="B114" s="18" t="n"/>
      <c r="C114" s="18" t="n"/>
      <c r="D114" s="18" t="n"/>
      <c r="E114" s="25" t="n"/>
      <c r="F114" s="24" t="n"/>
      <c r="G114" s="18" t="n"/>
      <c r="H114" s="24" t="n"/>
      <c r="I114" s="19">
        <f>IF(AND(C114="",D114=""),"",IF(D114&lt;&gt;"",D114,IF(Z114=0,"Other",INDEX('Scales'!$W$6:$W$125,Z114))))</f>
        <v/>
      </c>
      <c r="J114" s="26">
        <f>IF(OR(F114="",Q114,O114=0),"",IF(P114="Exact match",IFERROR(INDEX('Scales'!$N$6:$N$125,MATCH(O114&amp;"|"&amp;M114,'Scales'!$O$6:$O$125,0)),""),IF(ISNUMBER(AB114),IF(P114="4.0 points","",IF(AND(AB114&gt;=0,AB114&lt;=AA114),IFERROR(INDEX('Scales'!$N$6:$N$125,MATCH(O114&amp;"|"&amp;SUMPRODUCT(MAX(('Scales'!$K$6:$K$125=O114)*('Scales'!$M$6:$M$125&lt;=AB114)*'Scales'!$M$6:$M$125)),'Scales'!$O$6:$O$125,0)),""),"")),IFERROR(INDEX('Scales'!$N$6:$N$125,MATCH("1|"&amp;M114,'Scales'!$O$6:$O$125,0)),""))))</f>
        <v/>
      </c>
      <c r="K114" s="27">
        <f>IF(OR(F114="",Q114),"",IF(AND(P114="4.0 points",ISNUMBER(AB114)),IF(AND(AB114&gt;=0,AB114&lt;=AA114),MIN(4,AB114),""),IF(J114="","",IFERROR(INDEX('Scales'!$B$6:$C$18,MATCH(J114,'Scales'!$A$6:$A$18,0),'Scales'!$B$3),""))))</f>
        <v/>
      </c>
      <c r="L114" s="19">
        <f>IF(AND(A114="",C114="",F114=""),"",IF(F114="","Add a grade",IF(Q114,"Not counted (P, W, I grade)",IF(O114=0,"Unknown scale: pick one in column G",IF(NOT(ISNUMBER(K114)),"Check grade: not valid on this scale",IF(S114="","Check credits: use a number",IF(U114=1,"Counted","Not counted (settings)")))))))</f>
        <v/>
      </c>
      <c r="M114" s="23">
        <f>IF(F114="","",SUBSTITUTE(SUBSTITUTE(SUBSTITUTE(SUBSTITUTE(UPPER(TRIM(F114)),"%",""),"PLUS","+"),"MINUS","-")," ",""))</f>
        <v/>
      </c>
      <c r="N114" s="23">
        <f>IF(M114="","",IFERROR(VALUE(M114),""))</f>
        <v/>
      </c>
      <c r="O114" s="23">
        <f>IF(F114="","",IF(G114="",'Scales'!$F$3,IFERROR(INDEX('Scales'!$E$6:$E$15,MATCH(G114,'Scales'!$F$6:$F$15,0)),0)))</f>
        <v/>
      </c>
      <c r="P114" s="23">
        <f>IF(F114="","",IFERROR(INDEX('Scales'!$G$6:$G$15,MATCH(O114,'Scales'!$E$6:$E$15,0)),""))</f>
        <v/>
      </c>
      <c r="Q114" s="23">
        <f>IF(M114="",FALSE,COUNTIF('Scales'!$Q$6:$Q$35,M114)&gt;0)</f>
        <v/>
      </c>
      <c r="R114" s="23">
        <f>IF(A114="","",IF(ISNUMBER(A114),A114,IFERROR(VALUE(A114),IF(ISNUMBER(SEARCH("12",A114)),12,IF(ISNUMBER(SEARCH("11",A114)),11,IF(ISNUMBER(SEARCH("10",A114)),10,IF(ISNUMBER(SEARCH("9",A114)),9,IF(ISNUMBER(SEARCH("고1",A114)),10,IF(ISNUMBER(SEARCH("고2",A114)),11,IF(ISNUMBER(SEARCH("고3",A114)),12,IF(ISNUMBER(SEARCH("중3",A114)),9,IF(ISNUMBER(SEARCH("FRESH",A114)),9,IF(ISNUMBER(SEARCH("SOPH",A114)),10,IF(ISNUMBER(SEARCH("JUN",A114)),11,IF(ISNUMBER(SEARCH("SEN",A114)),12,"")))))))))))))))</f>
        <v/>
      </c>
      <c r="S114" s="23">
        <f>IF(E114="",1,IF(ISNUMBER(E114),IF(E114&gt;=0,E114,""),""))</f>
        <v/>
      </c>
      <c r="T114" s="23">
        <f>IFERROR(INDEX('Scales'!$T$6:$T$17,MATCH(I114,'Scales'!$S$6:$S$17,0))="Yes",FALSE)</f>
        <v/>
      </c>
      <c r="U114" s="23">
        <f>IF(AND(ISNUMBER(K114),ISNUMBER(S114),H114&lt;&gt;"No",OR(R114="",AND(R114&gt;='Start Here'!$C$7,R114&lt;='Start Here'!$C$8)),OR('Start Here'!$C$9="All graded courses",T114)),1,0)</f>
        <v/>
      </c>
      <c r="V114" s="23">
        <f>IF(U114=1,K114*S114,0)</f>
        <v/>
      </c>
      <c r="W114" s="23">
        <f>IF(U114=1,S114,0)</f>
        <v/>
      </c>
      <c r="X114" s="23">
        <f>IF(F114="",0,1)</f>
        <v/>
      </c>
      <c r="Y114" s="23">
        <f>IF(OR(F114="",Q114),0,IF(AND(ISNUMBER(K114),S114&lt;&gt;""),0,1))</f>
        <v/>
      </c>
      <c r="Z114" s="23">
        <f>IF(C114="",0,SUMPRODUCT(MAX(('Scales'!$V$6:$V$125&lt;&gt;"")*ISNUMBER(SEARCH('Scales'!$V$6:$V$125," "&amp;C114&amp;" "))*(ROW('Scales'!$V$6:$V$125)-5))))</f>
        <v/>
      </c>
      <c r="AA114" s="23">
        <f>IF(F114="","",IFERROR(IF(INDEX('Scales'!$H$6:$H$15,MATCH(O114,'Scales'!$E$6:$E$15,0))="",9E+99,INDEX('Scales'!$H$6:$H$15,MATCH(O114,'Scales'!$E$6:$E$15,0))),9E+99))</f>
        <v/>
      </c>
      <c r="AB114" s="23">
        <f>IF(N114="","",IF(AND(ISNUMBER(F114),N114&gt;0,N114&lt;=1,AA114=100),N114*100,N114))</f>
        <v/>
      </c>
    </row>
    <row r="115">
      <c r="A115" s="24" t="n"/>
      <c r="B115" s="18" t="n"/>
      <c r="C115" s="18" t="n"/>
      <c r="D115" s="18" t="n"/>
      <c r="E115" s="25" t="n"/>
      <c r="F115" s="24" t="n"/>
      <c r="G115" s="18" t="n"/>
      <c r="H115" s="24" t="n"/>
      <c r="I115" s="19">
        <f>IF(AND(C115="",D115=""),"",IF(D115&lt;&gt;"",D115,IF(Z115=0,"Other",INDEX('Scales'!$W$6:$W$125,Z115))))</f>
        <v/>
      </c>
      <c r="J115" s="26">
        <f>IF(OR(F115="",Q115,O115=0),"",IF(P115="Exact match",IFERROR(INDEX('Scales'!$N$6:$N$125,MATCH(O115&amp;"|"&amp;M115,'Scales'!$O$6:$O$125,0)),""),IF(ISNUMBER(AB115),IF(P115="4.0 points","",IF(AND(AB115&gt;=0,AB115&lt;=AA115),IFERROR(INDEX('Scales'!$N$6:$N$125,MATCH(O115&amp;"|"&amp;SUMPRODUCT(MAX(('Scales'!$K$6:$K$125=O115)*('Scales'!$M$6:$M$125&lt;=AB115)*'Scales'!$M$6:$M$125)),'Scales'!$O$6:$O$125,0)),""),"")),IFERROR(INDEX('Scales'!$N$6:$N$125,MATCH("1|"&amp;M115,'Scales'!$O$6:$O$125,0)),""))))</f>
        <v/>
      </c>
      <c r="K115" s="27">
        <f>IF(OR(F115="",Q115),"",IF(AND(P115="4.0 points",ISNUMBER(AB115)),IF(AND(AB115&gt;=0,AB115&lt;=AA115),MIN(4,AB115),""),IF(J115="","",IFERROR(INDEX('Scales'!$B$6:$C$18,MATCH(J115,'Scales'!$A$6:$A$18,0),'Scales'!$B$3),""))))</f>
        <v/>
      </c>
      <c r="L115" s="19">
        <f>IF(AND(A115="",C115="",F115=""),"",IF(F115="","Add a grade",IF(Q115,"Not counted (P, W, I grade)",IF(O115=0,"Unknown scale: pick one in column G",IF(NOT(ISNUMBER(K115)),"Check grade: not valid on this scale",IF(S115="","Check credits: use a number",IF(U115=1,"Counted","Not counted (settings)")))))))</f>
        <v/>
      </c>
      <c r="M115" s="23">
        <f>IF(F115="","",SUBSTITUTE(SUBSTITUTE(SUBSTITUTE(SUBSTITUTE(UPPER(TRIM(F115)),"%",""),"PLUS","+"),"MINUS","-")," ",""))</f>
        <v/>
      </c>
      <c r="N115" s="23">
        <f>IF(M115="","",IFERROR(VALUE(M115),""))</f>
        <v/>
      </c>
      <c r="O115" s="23">
        <f>IF(F115="","",IF(G115="",'Scales'!$F$3,IFERROR(INDEX('Scales'!$E$6:$E$15,MATCH(G115,'Scales'!$F$6:$F$15,0)),0)))</f>
        <v/>
      </c>
      <c r="P115" s="23">
        <f>IF(F115="","",IFERROR(INDEX('Scales'!$G$6:$G$15,MATCH(O115,'Scales'!$E$6:$E$15,0)),""))</f>
        <v/>
      </c>
      <c r="Q115" s="23">
        <f>IF(M115="",FALSE,COUNTIF('Scales'!$Q$6:$Q$35,M115)&gt;0)</f>
        <v/>
      </c>
      <c r="R115" s="23">
        <f>IF(A115="","",IF(ISNUMBER(A115),A115,IFERROR(VALUE(A115),IF(ISNUMBER(SEARCH("12",A115)),12,IF(ISNUMBER(SEARCH("11",A115)),11,IF(ISNUMBER(SEARCH("10",A115)),10,IF(ISNUMBER(SEARCH("9",A115)),9,IF(ISNUMBER(SEARCH("고1",A115)),10,IF(ISNUMBER(SEARCH("고2",A115)),11,IF(ISNUMBER(SEARCH("고3",A115)),12,IF(ISNUMBER(SEARCH("중3",A115)),9,IF(ISNUMBER(SEARCH("FRESH",A115)),9,IF(ISNUMBER(SEARCH("SOPH",A115)),10,IF(ISNUMBER(SEARCH("JUN",A115)),11,IF(ISNUMBER(SEARCH("SEN",A115)),12,"")))))))))))))))</f>
        <v/>
      </c>
      <c r="S115" s="23">
        <f>IF(E115="",1,IF(ISNUMBER(E115),IF(E115&gt;=0,E115,""),""))</f>
        <v/>
      </c>
      <c r="T115" s="23">
        <f>IFERROR(INDEX('Scales'!$T$6:$T$17,MATCH(I115,'Scales'!$S$6:$S$17,0))="Yes",FALSE)</f>
        <v/>
      </c>
      <c r="U115" s="23">
        <f>IF(AND(ISNUMBER(K115),ISNUMBER(S115),H115&lt;&gt;"No",OR(R115="",AND(R115&gt;='Start Here'!$C$7,R115&lt;='Start Here'!$C$8)),OR('Start Here'!$C$9="All graded courses",T115)),1,0)</f>
        <v/>
      </c>
      <c r="V115" s="23">
        <f>IF(U115=1,K115*S115,0)</f>
        <v/>
      </c>
      <c r="W115" s="23">
        <f>IF(U115=1,S115,0)</f>
        <v/>
      </c>
      <c r="X115" s="23">
        <f>IF(F115="",0,1)</f>
        <v/>
      </c>
      <c r="Y115" s="23">
        <f>IF(OR(F115="",Q115),0,IF(AND(ISNUMBER(K115),S115&lt;&gt;""),0,1))</f>
        <v/>
      </c>
      <c r="Z115" s="23">
        <f>IF(C115="",0,SUMPRODUCT(MAX(('Scales'!$V$6:$V$125&lt;&gt;"")*ISNUMBER(SEARCH('Scales'!$V$6:$V$125," "&amp;C115&amp;" "))*(ROW('Scales'!$V$6:$V$125)-5))))</f>
        <v/>
      </c>
      <c r="AA115" s="23">
        <f>IF(F115="","",IFERROR(IF(INDEX('Scales'!$H$6:$H$15,MATCH(O115,'Scales'!$E$6:$E$15,0))="",9E+99,INDEX('Scales'!$H$6:$H$15,MATCH(O115,'Scales'!$E$6:$E$15,0))),9E+99))</f>
        <v/>
      </c>
      <c r="AB115" s="23">
        <f>IF(N115="","",IF(AND(ISNUMBER(F115),N115&gt;0,N115&lt;=1,AA115=100),N115*100,N115))</f>
        <v/>
      </c>
    </row>
    <row r="116">
      <c r="A116" s="24" t="n"/>
      <c r="B116" s="18" t="n"/>
      <c r="C116" s="18" t="n"/>
      <c r="D116" s="18" t="n"/>
      <c r="E116" s="25" t="n"/>
      <c r="F116" s="24" t="n"/>
      <c r="G116" s="18" t="n"/>
      <c r="H116" s="24" t="n"/>
      <c r="I116" s="19">
        <f>IF(AND(C116="",D116=""),"",IF(D116&lt;&gt;"",D116,IF(Z116=0,"Other",INDEX('Scales'!$W$6:$W$125,Z116))))</f>
        <v/>
      </c>
      <c r="J116" s="26">
        <f>IF(OR(F116="",Q116,O116=0),"",IF(P116="Exact match",IFERROR(INDEX('Scales'!$N$6:$N$125,MATCH(O116&amp;"|"&amp;M116,'Scales'!$O$6:$O$125,0)),""),IF(ISNUMBER(AB116),IF(P116="4.0 points","",IF(AND(AB116&gt;=0,AB116&lt;=AA116),IFERROR(INDEX('Scales'!$N$6:$N$125,MATCH(O116&amp;"|"&amp;SUMPRODUCT(MAX(('Scales'!$K$6:$K$125=O116)*('Scales'!$M$6:$M$125&lt;=AB116)*'Scales'!$M$6:$M$125)),'Scales'!$O$6:$O$125,0)),""),"")),IFERROR(INDEX('Scales'!$N$6:$N$125,MATCH("1|"&amp;M116,'Scales'!$O$6:$O$125,0)),""))))</f>
        <v/>
      </c>
      <c r="K116" s="27">
        <f>IF(OR(F116="",Q116),"",IF(AND(P116="4.0 points",ISNUMBER(AB116)),IF(AND(AB116&gt;=0,AB116&lt;=AA116),MIN(4,AB116),""),IF(J116="","",IFERROR(INDEX('Scales'!$B$6:$C$18,MATCH(J116,'Scales'!$A$6:$A$18,0),'Scales'!$B$3),""))))</f>
        <v/>
      </c>
      <c r="L116" s="19">
        <f>IF(AND(A116="",C116="",F116=""),"",IF(F116="","Add a grade",IF(Q116,"Not counted (P, W, I grade)",IF(O116=0,"Unknown scale: pick one in column G",IF(NOT(ISNUMBER(K116)),"Check grade: not valid on this scale",IF(S116="","Check credits: use a number",IF(U116=1,"Counted","Not counted (settings)")))))))</f>
        <v/>
      </c>
      <c r="M116" s="23">
        <f>IF(F116="","",SUBSTITUTE(SUBSTITUTE(SUBSTITUTE(SUBSTITUTE(UPPER(TRIM(F116)),"%",""),"PLUS","+"),"MINUS","-")," ",""))</f>
        <v/>
      </c>
      <c r="N116" s="23">
        <f>IF(M116="","",IFERROR(VALUE(M116),""))</f>
        <v/>
      </c>
      <c r="O116" s="23">
        <f>IF(F116="","",IF(G116="",'Scales'!$F$3,IFERROR(INDEX('Scales'!$E$6:$E$15,MATCH(G116,'Scales'!$F$6:$F$15,0)),0)))</f>
        <v/>
      </c>
      <c r="P116" s="23">
        <f>IF(F116="","",IFERROR(INDEX('Scales'!$G$6:$G$15,MATCH(O116,'Scales'!$E$6:$E$15,0)),""))</f>
        <v/>
      </c>
      <c r="Q116" s="23">
        <f>IF(M116="",FALSE,COUNTIF('Scales'!$Q$6:$Q$35,M116)&gt;0)</f>
        <v/>
      </c>
      <c r="R116" s="23">
        <f>IF(A116="","",IF(ISNUMBER(A116),A116,IFERROR(VALUE(A116),IF(ISNUMBER(SEARCH("12",A116)),12,IF(ISNUMBER(SEARCH("11",A116)),11,IF(ISNUMBER(SEARCH("10",A116)),10,IF(ISNUMBER(SEARCH("9",A116)),9,IF(ISNUMBER(SEARCH("고1",A116)),10,IF(ISNUMBER(SEARCH("고2",A116)),11,IF(ISNUMBER(SEARCH("고3",A116)),12,IF(ISNUMBER(SEARCH("중3",A116)),9,IF(ISNUMBER(SEARCH("FRESH",A116)),9,IF(ISNUMBER(SEARCH("SOPH",A116)),10,IF(ISNUMBER(SEARCH("JUN",A116)),11,IF(ISNUMBER(SEARCH("SEN",A116)),12,"")))))))))))))))</f>
        <v/>
      </c>
      <c r="S116" s="23">
        <f>IF(E116="",1,IF(ISNUMBER(E116),IF(E116&gt;=0,E116,""),""))</f>
        <v/>
      </c>
      <c r="T116" s="23">
        <f>IFERROR(INDEX('Scales'!$T$6:$T$17,MATCH(I116,'Scales'!$S$6:$S$17,0))="Yes",FALSE)</f>
        <v/>
      </c>
      <c r="U116" s="23">
        <f>IF(AND(ISNUMBER(K116),ISNUMBER(S116),H116&lt;&gt;"No",OR(R116="",AND(R116&gt;='Start Here'!$C$7,R116&lt;='Start Here'!$C$8)),OR('Start Here'!$C$9="All graded courses",T116)),1,0)</f>
        <v/>
      </c>
      <c r="V116" s="23">
        <f>IF(U116=1,K116*S116,0)</f>
        <v/>
      </c>
      <c r="W116" s="23">
        <f>IF(U116=1,S116,0)</f>
        <v/>
      </c>
      <c r="X116" s="23">
        <f>IF(F116="",0,1)</f>
        <v/>
      </c>
      <c r="Y116" s="23">
        <f>IF(OR(F116="",Q116),0,IF(AND(ISNUMBER(K116),S116&lt;&gt;""),0,1))</f>
        <v/>
      </c>
      <c r="Z116" s="23">
        <f>IF(C116="",0,SUMPRODUCT(MAX(('Scales'!$V$6:$V$125&lt;&gt;"")*ISNUMBER(SEARCH('Scales'!$V$6:$V$125," "&amp;C116&amp;" "))*(ROW('Scales'!$V$6:$V$125)-5))))</f>
        <v/>
      </c>
      <c r="AA116" s="23">
        <f>IF(F116="","",IFERROR(IF(INDEX('Scales'!$H$6:$H$15,MATCH(O116,'Scales'!$E$6:$E$15,0))="",9E+99,INDEX('Scales'!$H$6:$H$15,MATCH(O116,'Scales'!$E$6:$E$15,0))),9E+99))</f>
        <v/>
      </c>
      <c r="AB116" s="23">
        <f>IF(N116="","",IF(AND(ISNUMBER(F116),N116&gt;0,N116&lt;=1,AA116=100),N116*100,N116))</f>
        <v/>
      </c>
    </row>
    <row r="117">
      <c r="A117" s="24" t="n"/>
      <c r="B117" s="18" t="n"/>
      <c r="C117" s="18" t="n"/>
      <c r="D117" s="18" t="n"/>
      <c r="E117" s="25" t="n"/>
      <c r="F117" s="24" t="n"/>
      <c r="G117" s="18" t="n"/>
      <c r="H117" s="24" t="n"/>
      <c r="I117" s="19">
        <f>IF(AND(C117="",D117=""),"",IF(D117&lt;&gt;"",D117,IF(Z117=0,"Other",INDEX('Scales'!$W$6:$W$125,Z117))))</f>
        <v/>
      </c>
      <c r="J117" s="26">
        <f>IF(OR(F117="",Q117,O117=0),"",IF(P117="Exact match",IFERROR(INDEX('Scales'!$N$6:$N$125,MATCH(O117&amp;"|"&amp;M117,'Scales'!$O$6:$O$125,0)),""),IF(ISNUMBER(AB117),IF(P117="4.0 points","",IF(AND(AB117&gt;=0,AB117&lt;=AA117),IFERROR(INDEX('Scales'!$N$6:$N$125,MATCH(O117&amp;"|"&amp;SUMPRODUCT(MAX(('Scales'!$K$6:$K$125=O117)*('Scales'!$M$6:$M$125&lt;=AB117)*'Scales'!$M$6:$M$125)),'Scales'!$O$6:$O$125,0)),""),"")),IFERROR(INDEX('Scales'!$N$6:$N$125,MATCH("1|"&amp;M117,'Scales'!$O$6:$O$125,0)),""))))</f>
        <v/>
      </c>
      <c r="K117" s="27">
        <f>IF(OR(F117="",Q117),"",IF(AND(P117="4.0 points",ISNUMBER(AB117)),IF(AND(AB117&gt;=0,AB117&lt;=AA117),MIN(4,AB117),""),IF(J117="","",IFERROR(INDEX('Scales'!$B$6:$C$18,MATCH(J117,'Scales'!$A$6:$A$18,0),'Scales'!$B$3),""))))</f>
        <v/>
      </c>
      <c r="L117" s="19">
        <f>IF(AND(A117="",C117="",F117=""),"",IF(F117="","Add a grade",IF(Q117,"Not counted (P, W, I grade)",IF(O117=0,"Unknown scale: pick one in column G",IF(NOT(ISNUMBER(K117)),"Check grade: not valid on this scale",IF(S117="","Check credits: use a number",IF(U117=1,"Counted","Not counted (settings)")))))))</f>
        <v/>
      </c>
      <c r="M117" s="23">
        <f>IF(F117="","",SUBSTITUTE(SUBSTITUTE(SUBSTITUTE(SUBSTITUTE(UPPER(TRIM(F117)),"%",""),"PLUS","+"),"MINUS","-")," ",""))</f>
        <v/>
      </c>
      <c r="N117" s="23">
        <f>IF(M117="","",IFERROR(VALUE(M117),""))</f>
        <v/>
      </c>
      <c r="O117" s="23">
        <f>IF(F117="","",IF(G117="",'Scales'!$F$3,IFERROR(INDEX('Scales'!$E$6:$E$15,MATCH(G117,'Scales'!$F$6:$F$15,0)),0)))</f>
        <v/>
      </c>
      <c r="P117" s="23">
        <f>IF(F117="","",IFERROR(INDEX('Scales'!$G$6:$G$15,MATCH(O117,'Scales'!$E$6:$E$15,0)),""))</f>
        <v/>
      </c>
      <c r="Q117" s="23">
        <f>IF(M117="",FALSE,COUNTIF('Scales'!$Q$6:$Q$35,M117)&gt;0)</f>
        <v/>
      </c>
      <c r="R117" s="23">
        <f>IF(A117="","",IF(ISNUMBER(A117),A117,IFERROR(VALUE(A117),IF(ISNUMBER(SEARCH("12",A117)),12,IF(ISNUMBER(SEARCH("11",A117)),11,IF(ISNUMBER(SEARCH("10",A117)),10,IF(ISNUMBER(SEARCH("9",A117)),9,IF(ISNUMBER(SEARCH("고1",A117)),10,IF(ISNUMBER(SEARCH("고2",A117)),11,IF(ISNUMBER(SEARCH("고3",A117)),12,IF(ISNUMBER(SEARCH("중3",A117)),9,IF(ISNUMBER(SEARCH("FRESH",A117)),9,IF(ISNUMBER(SEARCH("SOPH",A117)),10,IF(ISNUMBER(SEARCH("JUN",A117)),11,IF(ISNUMBER(SEARCH("SEN",A117)),12,"")))))))))))))))</f>
        <v/>
      </c>
      <c r="S117" s="23">
        <f>IF(E117="",1,IF(ISNUMBER(E117),IF(E117&gt;=0,E117,""),""))</f>
        <v/>
      </c>
      <c r="T117" s="23">
        <f>IFERROR(INDEX('Scales'!$T$6:$T$17,MATCH(I117,'Scales'!$S$6:$S$17,0))="Yes",FALSE)</f>
        <v/>
      </c>
      <c r="U117" s="23">
        <f>IF(AND(ISNUMBER(K117),ISNUMBER(S117),H117&lt;&gt;"No",OR(R117="",AND(R117&gt;='Start Here'!$C$7,R117&lt;='Start Here'!$C$8)),OR('Start Here'!$C$9="All graded courses",T117)),1,0)</f>
        <v/>
      </c>
      <c r="V117" s="23">
        <f>IF(U117=1,K117*S117,0)</f>
        <v/>
      </c>
      <c r="W117" s="23">
        <f>IF(U117=1,S117,0)</f>
        <v/>
      </c>
      <c r="X117" s="23">
        <f>IF(F117="",0,1)</f>
        <v/>
      </c>
      <c r="Y117" s="23">
        <f>IF(OR(F117="",Q117),0,IF(AND(ISNUMBER(K117),S117&lt;&gt;""),0,1))</f>
        <v/>
      </c>
      <c r="Z117" s="23">
        <f>IF(C117="",0,SUMPRODUCT(MAX(('Scales'!$V$6:$V$125&lt;&gt;"")*ISNUMBER(SEARCH('Scales'!$V$6:$V$125," "&amp;C117&amp;" "))*(ROW('Scales'!$V$6:$V$125)-5))))</f>
        <v/>
      </c>
      <c r="AA117" s="23">
        <f>IF(F117="","",IFERROR(IF(INDEX('Scales'!$H$6:$H$15,MATCH(O117,'Scales'!$E$6:$E$15,0))="",9E+99,INDEX('Scales'!$H$6:$H$15,MATCH(O117,'Scales'!$E$6:$E$15,0))),9E+99))</f>
        <v/>
      </c>
      <c r="AB117" s="23">
        <f>IF(N117="","",IF(AND(ISNUMBER(F117),N117&gt;0,N117&lt;=1,AA117=100),N117*100,N117))</f>
        <v/>
      </c>
    </row>
    <row r="118">
      <c r="A118" s="24" t="n"/>
      <c r="B118" s="18" t="n"/>
      <c r="C118" s="18" t="n"/>
      <c r="D118" s="18" t="n"/>
      <c r="E118" s="25" t="n"/>
      <c r="F118" s="24" t="n"/>
      <c r="G118" s="18" t="n"/>
      <c r="H118" s="24" t="n"/>
      <c r="I118" s="19">
        <f>IF(AND(C118="",D118=""),"",IF(D118&lt;&gt;"",D118,IF(Z118=0,"Other",INDEX('Scales'!$W$6:$W$125,Z118))))</f>
        <v/>
      </c>
      <c r="J118" s="26">
        <f>IF(OR(F118="",Q118,O118=0),"",IF(P118="Exact match",IFERROR(INDEX('Scales'!$N$6:$N$125,MATCH(O118&amp;"|"&amp;M118,'Scales'!$O$6:$O$125,0)),""),IF(ISNUMBER(AB118),IF(P118="4.0 points","",IF(AND(AB118&gt;=0,AB118&lt;=AA118),IFERROR(INDEX('Scales'!$N$6:$N$125,MATCH(O118&amp;"|"&amp;SUMPRODUCT(MAX(('Scales'!$K$6:$K$125=O118)*('Scales'!$M$6:$M$125&lt;=AB118)*'Scales'!$M$6:$M$125)),'Scales'!$O$6:$O$125,0)),""),"")),IFERROR(INDEX('Scales'!$N$6:$N$125,MATCH("1|"&amp;M118,'Scales'!$O$6:$O$125,0)),""))))</f>
        <v/>
      </c>
      <c r="K118" s="27">
        <f>IF(OR(F118="",Q118),"",IF(AND(P118="4.0 points",ISNUMBER(AB118)),IF(AND(AB118&gt;=0,AB118&lt;=AA118),MIN(4,AB118),""),IF(J118="","",IFERROR(INDEX('Scales'!$B$6:$C$18,MATCH(J118,'Scales'!$A$6:$A$18,0),'Scales'!$B$3),""))))</f>
        <v/>
      </c>
      <c r="L118" s="19">
        <f>IF(AND(A118="",C118="",F118=""),"",IF(F118="","Add a grade",IF(Q118,"Not counted (P, W, I grade)",IF(O118=0,"Unknown scale: pick one in column G",IF(NOT(ISNUMBER(K118)),"Check grade: not valid on this scale",IF(S118="","Check credits: use a number",IF(U118=1,"Counted","Not counted (settings)")))))))</f>
        <v/>
      </c>
      <c r="M118" s="23">
        <f>IF(F118="","",SUBSTITUTE(SUBSTITUTE(SUBSTITUTE(SUBSTITUTE(UPPER(TRIM(F118)),"%",""),"PLUS","+"),"MINUS","-")," ",""))</f>
        <v/>
      </c>
      <c r="N118" s="23">
        <f>IF(M118="","",IFERROR(VALUE(M118),""))</f>
        <v/>
      </c>
      <c r="O118" s="23">
        <f>IF(F118="","",IF(G118="",'Scales'!$F$3,IFERROR(INDEX('Scales'!$E$6:$E$15,MATCH(G118,'Scales'!$F$6:$F$15,0)),0)))</f>
        <v/>
      </c>
      <c r="P118" s="23">
        <f>IF(F118="","",IFERROR(INDEX('Scales'!$G$6:$G$15,MATCH(O118,'Scales'!$E$6:$E$15,0)),""))</f>
        <v/>
      </c>
      <c r="Q118" s="23">
        <f>IF(M118="",FALSE,COUNTIF('Scales'!$Q$6:$Q$35,M118)&gt;0)</f>
        <v/>
      </c>
      <c r="R118" s="23">
        <f>IF(A118="","",IF(ISNUMBER(A118),A118,IFERROR(VALUE(A118),IF(ISNUMBER(SEARCH("12",A118)),12,IF(ISNUMBER(SEARCH("11",A118)),11,IF(ISNUMBER(SEARCH("10",A118)),10,IF(ISNUMBER(SEARCH("9",A118)),9,IF(ISNUMBER(SEARCH("고1",A118)),10,IF(ISNUMBER(SEARCH("고2",A118)),11,IF(ISNUMBER(SEARCH("고3",A118)),12,IF(ISNUMBER(SEARCH("중3",A118)),9,IF(ISNUMBER(SEARCH("FRESH",A118)),9,IF(ISNUMBER(SEARCH("SOPH",A118)),10,IF(ISNUMBER(SEARCH("JUN",A118)),11,IF(ISNUMBER(SEARCH("SEN",A118)),12,"")))))))))))))))</f>
        <v/>
      </c>
      <c r="S118" s="23">
        <f>IF(E118="",1,IF(ISNUMBER(E118),IF(E118&gt;=0,E118,""),""))</f>
        <v/>
      </c>
      <c r="T118" s="23">
        <f>IFERROR(INDEX('Scales'!$T$6:$T$17,MATCH(I118,'Scales'!$S$6:$S$17,0))="Yes",FALSE)</f>
        <v/>
      </c>
      <c r="U118" s="23">
        <f>IF(AND(ISNUMBER(K118),ISNUMBER(S118),H118&lt;&gt;"No",OR(R118="",AND(R118&gt;='Start Here'!$C$7,R118&lt;='Start Here'!$C$8)),OR('Start Here'!$C$9="All graded courses",T118)),1,0)</f>
        <v/>
      </c>
      <c r="V118" s="23">
        <f>IF(U118=1,K118*S118,0)</f>
        <v/>
      </c>
      <c r="W118" s="23">
        <f>IF(U118=1,S118,0)</f>
        <v/>
      </c>
      <c r="X118" s="23">
        <f>IF(F118="",0,1)</f>
        <v/>
      </c>
      <c r="Y118" s="23">
        <f>IF(OR(F118="",Q118),0,IF(AND(ISNUMBER(K118),S118&lt;&gt;""),0,1))</f>
        <v/>
      </c>
      <c r="Z118" s="23">
        <f>IF(C118="",0,SUMPRODUCT(MAX(('Scales'!$V$6:$V$125&lt;&gt;"")*ISNUMBER(SEARCH('Scales'!$V$6:$V$125," "&amp;C118&amp;" "))*(ROW('Scales'!$V$6:$V$125)-5))))</f>
        <v/>
      </c>
      <c r="AA118" s="23">
        <f>IF(F118="","",IFERROR(IF(INDEX('Scales'!$H$6:$H$15,MATCH(O118,'Scales'!$E$6:$E$15,0))="",9E+99,INDEX('Scales'!$H$6:$H$15,MATCH(O118,'Scales'!$E$6:$E$15,0))),9E+99))</f>
        <v/>
      </c>
      <c r="AB118" s="23">
        <f>IF(N118="","",IF(AND(ISNUMBER(F118),N118&gt;0,N118&lt;=1,AA118=100),N118*100,N118))</f>
        <v/>
      </c>
    </row>
    <row r="119">
      <c r="A119" s="24" t="n"/>
      <c r="B119" s="18" t="n"/>
      <c r="C119" s="18" t="n"/>
      <c r="D119" s="18" t="n"/>
      <c r="E119" s="25" t="n"/>
      <c r="F119" s="24" t="n"/>
      <c r="G119" s="18" t="n"/>
      <c r="H119" s="24" t="n"/>
      <c r="I119" s="19">
        <f>IF(AND(C119="",D119=""),"",IF(D119&lt;&gt;"",D119,IF(Z119=0,"Other",INDEX('Scales'!$W$6:$W$125,Z119))))</f>
        <v/>
      </c>
      <c r="J119" s="26">
        <f>IF(OR(F119="",Q119,O119=0),"",IF(P119="Exact match",IFERROR(INDEX('Scales'!$N$6:$N$125,MATCH(O119&amp;"|"&amp;M119,'Scales'!$O$6:$O$125,0)),""),IF(ISNUMBER(AB119),IF(P119="4.0 points","",IF(AND(AB119&gt;=0,AB119&lt;=AA119),IFERROR(INDEX('Scales'!$N$6:$N$125,MATCH(O119&amp;"|"&amp;SUMPRODUCT(MAX(('Scales'!$K$6:$K$125=O119)*('Scales'!$M$6:$M$125&lt;=AB119)*'Scales'!$M$6:$M$125)),'Scales'!$O$6:$O$125,0)),""),"")),IFERROR(INDEX('Scales'!$N$6:$N$125,MATCH("1|"&amp;M119,'Scales'!$O$6:$O$125,0)),""))))</f>
        <v/>
      </c>
      <c r="K119" s="27">
        <f>IF(OR(F119="",Q119),"",IF(AND(P119="4.0 points",ISNUMBER(AB119)),IF(AND(AB119&gt;=0,AB119&lt;=AA119),MIN(4,AB119),""),IF(J119="","",IFERROR(INDEX('Scales'!$B$6:$C$18,MATCH(J119,'Scales'!$A$6:$A$18,0),'Scales'!$B$3),""))))</f>
        <v/>
      </c>
      <c r="L119" s="19">
        <f>IF(AND(A119="",C119="",F119=""),"",IF(F119="","Add a grade",IF(Q119,"Not counted (P, W, I grade)",IF(O119=0,"Unknown scale: pick one in column G",IF(NOT(ISNUMBER(K119)),"Check grade: not valid on this scale",IF(S119="","Check credits: use a number",IF(U119=1,"Counted","Not counted (settings)")))))))</f>
        <v/>
      </c>
      <c r="M119" s="23">
        <f>IF(F119="","",SUBSTITUTE(SUBSTITUTE(SUBSTITUTE(SUBSTITUTE(UPPER(TRIM(F119)),"%",""),"PLUS","+"),"MINUS","-")," ",""))</f>
        <v/>
      </c>
      <c r="N119" s="23">
        <f>IF(M119="","",IFERROR(VALUE(M119),""))</f>
        <v/>
      </c>
      <c r="O119" s="23">
        <f>IF(F119="","",IF(G119="",'Scales'!$F$3,IFERROR(INDEX('Scales'!$E$6:$E$15,MATCH(G119,'Scales'!$F$6:$F$15,0)),0)))</f>
        <v/>
      </c>
      <c r="P119" s="23">
        <f>IF(F119="","",IFERROR(INDEX('Scales'!$G$6:$G$15,MATCH(O119,'Scales'!$E$6:$E$15,0)),""))</f>
        <v/>
      </c>
      <c r="Q119" s="23">
        <f>IF(M119="",FALSE,COUNTIF('Scales'!$Q$6:$Q$35,M119)&gt;0)</f>
        <v/>
      </c>
      <c r="R119" s="23">
        <f>IF(A119="","",IF(ISNUMBER(A119),A119,IFERROR(VALUE(A119),IF(ISNUMBER(SEARCH("12",A119)),12,IF(ISNUMBER(SEARCH("11",A119)),11,IF(ISNUMBER(SEARCH("10",A119)),10,IF(ISNUMBER(SEARCH("9",A119)),9,IF(ISNUMBER(SEARCH("고1",A119)),10,IF(ISNUMBER(SEARCH("고2",A119)),11,IF(ISNUMBER(SEARCH("고3",A119)),12,IF(ISNUMBER(SEARCH("중3",A119)),9,IF(ISNUMBER(SEARCH("FRESH",A119)),9,IF(ISNUMBER(SEARCH("SOPH",A119)),10,IF(ISNUMBER(SEARCH("JUN",A119)),11,IF(ISNUMBER(SEARCH("SEN",A119)),12,"")))))))))))))))</f>
        <v/>
      </c>
      <c r="S119" s="23">
        <f>IF(E119="",1,IF(ISNUMBER(E119),IF(E119&gt;=0,E119,""),""))</f>
        <v/>
      </c>
      <c r="T119" s="23">
        <f>IFERROR(INDEX('Scales'!$T$6:$T$17,MATCH(I119,'Scales'!$S$6:$S$17,0))="Yes",FALSE)</f>
        <v/>
      </c>
      <c r="U119" s="23">
        <f>IF(AND(ISNUMBER(K119),ISNUMBER(S119),H119&lt;&gt;"No",OR(R119="",AND(R119&gt;='Start Here'!$C$7,R119&lt;='Start Here'!$C$8)),OR('Start Here'!$C$9="All graded courses",T119)),1,0)</f>
        <v/>
      </c>
      <c r="V119" s="23">
        <f>IF(U119=1,K119*S119,0)</f>
        <v/>
      </c>
      <c r="W119" s="23">
        <f>IF(U119=1,S119,0)</f>
        <v/>
      </c>
      <c r="X119" s="23">
        <f>IF(F119="",0,1)</f>
        <v/>
      </c>
      <c r="Y119" s="23">
        <f>IF(OR(F119="",Q119),0,IF(AND(ISNUMBER(K119),S119&lt;&gt;""),0,1))</f>
        <v/>
      </c>
      <c r="Z119" s="23">
        <f>IF(C119="",0,SUMPRODUCT(MAX(('Scales'!$V$6:$V$125&lt;&gt;"")*ISNUMBER(SEARCH('Scales'!$V$6:$V$125," "&amp;C119&amp;" "))*(ROW('Scales'!$V$6:$V$125)-5))))</f>
        <v/>
      </c>
      <c r="AA119" s="23">
        <f>IF(F119="","",IFERROR(IF(INDEX('Scales'!$H$6:$H$15,MATCH(O119,'Scales'!$E$6:$E$15,0))="",9E+99,INDEX('Scales'!$H$6:$H$15,MATCH(O119,'Scales'!$E$6:$E$15,0))),9E+99))</f>
        <v/>
      </c>
      <c r="AB119" s="23">
        <f>IF(N119="","",IF(AND(ISNUMBER(F119),N119&gt;0,N119&lt;=1,AA119=100),N119*100,N119))</f>
        <v/>
      </c>
    </row>
    <row r="120">
      <c r="A120" s="24" t="n"/>
      <c r="B120" s="18" t="n"/>
      <c r="C120" s="18" t="n"/>
      <c r="D120" s="18" t="n"/>
      <c r="E120" s="25" t="n"/>
      <c r="F120" s="24" t="n"/>
      <c r="G120" s="18" t="n"/>
      <c r="H120" s="24" t="n"/>
      <c r="I120" s="19">
        <f>IF(AND(C120="",D120=""),"",IF(D120&lt;&gt;"",D120,IF(Z120=0,"Other",INDEX('Scales'!$W$6:$W$125,Z120))))</f>
        <v/>
      </c>
      <c r="J120" s="26">
        <f>IF(OR(F120="",Q120,O120=0),"",IF(P120="Exact match",IFERROR(INDEX('Scales'!$N$6:$N$125,MATCH(O120&amp;"|"&amp;M120,'Scales'!$O$6:$O$125,0)),""),IF(ISNUMBER(AB120),IF(P120="4.0 points","",IF(AND(AB120&gt;=0,AB120&lt;=AA120),IFERROR(INDEX('Scales'!$N$6:$N$125,MATCH(O120&amp;"|"&amp;SUMPRODUCT(MAX(('Scales'!$K$6:$K$125=O120)*('Scales'!$M$6:$M$125&lt;=AB120)*'Scales'!$M$6:$M$125)),'Scales'!$O$6:$O$125,0)),""),"")),IFERROR(INDEX('Scales'!$N$6:$N$125,MATCH("1|"&amp;M120,'Scales'!$O$6:$O$125,0)),""))))</f>
        <v/>
      </c>
      <c r="K120" s="27">
        <f>IF(OR(F120="",Q120),"",IF(AND(P120="4.0 points",ISNUMBER(AB120)),IF(AND(AB120&gt;=0,AB120&lt;=AA120),MIN(4,AB120),""),IF(J120="","",IFERROR(INDEX('Scales'!$B$6:$C$18,MATCH(J120,'Scales'!$A$6:$A$18,0),'Scales'!$B$3),""))))</f>
        <v/>
      </c>
      <c r="L120" s="19">
        <f>IF(AND(A120="",C120="",F120=""),"",IF(F120="","Add a grade",IF(Q120,"Not counted (P, W, I grade)",IF(O120=0,"Unknown scale: pick one in column G",IF(NOT(ISNUMBER(K120)),"Check grade: not valid on this scale",IF(S120="","Check credits: use a number",IF(U120=1,"Counted","Not counted (settings)")))))))</f>
        <v/>
      </c>
      <c r="M120" s="23">
        <f>IF(F120="","",SUBSTITUTE(SUBSTITUTE(SUBSTITUTE(SUBSTITUTE(UPPER(TRIM(F120)),"%",""),"PLUS","+"),"MINUS","-")," ",""))</f>
        <v/>
      </c>
      <c r="N120" s="23">
        <f>IF(M120="","",IFERROR(VALUE(M120),""))</f>
        <v/>
      </c>
      <c r="O120" s="23">
        <f>IF(F120="","",IF(G120="",'Scales'!$F$3,IFERROR(INDEX('Scales'!$E$6:$E$15,MATCH(G120,'Scales'!$F$6:$F$15,0)),0)))</f>
        <v/>
      </c>
      <c r="P120" s="23">
        <f>IF(F120="","",IFERROR(INDEX('Scales'!$G$6:$G$15,MATCH(O120,'Scales'!$E$6:$E$15,0)),""))</f>
        <v/>
      </c>
      <c r="Q120" s="23">
        <f>IF(M120="",FALSE,COUNTIF('Scales'!$Q$6:$Q$35,M120)&gt;0)</f>
        <v/>
      </c>
      <c r="R120" s="23">
        <f>IF(A120="","",IF(ISNUMBER(A120),A120,IFERROR(VALUE(A120),IF(ISNUMBER(SEARCH("12",A120)),12,IF(ISNUMBER(SEARCH("11",A120)),11,IF(ISNUMBER(SEARCH("10",A120)),10,IF(ISNUMBER(SEARCH("9",A120)),9,IF(ISNUMBER(SEARCH("고1",A120)),10,IF(ISNUMBER(SEARCH("고2",A120)),11,IF(ISNUMBER(SEARCH("고3",A120)),12,IF(ISNUMBER(SEARCH("중3",A120)),9,IF(ISNUMBER(SEARCH("FRESH",A120)),9,IF(ISNUMBER(SEARCH("SOPH",A120)),10,IF(ISNUMBER(SEARCH("JUN",A120)),11,IF(ISNUMBER(SEARCH("SEN",A120)),12,"")))))))))))))))</f>
        <v/>
      </c>
      <c r="S120" s="23">
        <f>IF(E120="",1,IF(ISNUMBER(E120),IF(E120&gt;=0,E120,""),""))</f>
        <v/>
      </c>
      <c r="T120" s="23">
        <f>IFERROR(INDEX('Scales'!$T$6:$T$17,MATCH(I120,'Scales'!$S$6:$S$17,0))="Yes",FALSE)</f>
        <v/>
      </c>
      <c r="U120" s="23">
        <f>IF(AND(ISNUMBER(K120),ISNUMBER(S120),H120&lt;&gt;"No",OR(R120="",AND(R120&gt;='Start Here'!$C$7,R120&lt;='Start Here'!$C$8)),OR('Start Here'!$C$9="All graded courses",T120)),1,0)</f>
        <v/>
      </c>
      <c r="V120" s="23">
        <f>IF(U120=1,K120*S120,0)</f>
        <v/>
      </c>
      <c r="W120" s="23">
        <f>IF(U120=1,S120,0)</f>
        <v/>
      </c>
      <c r="X120" s="23">
        <f>IF(F120="",0,1)</f>
        <v/>
      </c>
      <c r="Y120" s="23">
        <f>IF(OR(F120="",Q120),0,IF(AND(ISNUMBER(K120),S120&lt;&gt;""),0,1))</f>
        <v/>
      </c>
      <c r="Z120" s="23">
        <f>IF(C120="",0,SUMPRODUCT(MAX(('Scales'!$V$6:$V$125&lt;&gt;"")*ISNUMBER(SEARCH('Scales'!$V$6:$V$125," "&amp;C120&amp;" "))*(ROW('Scales'!$V$6:$V$125)-5))))</f>
        <v/>
      </c>
      <c r="AA120" s="23">
        <f>IF(F120="","",IFERROR(IF(INDEX('Scales'!$H$6:$H$15,MATCH(O120,'Scales'!$E$6:$E$15,0))="",9E+99,INDEX('Scales'!$H$6:$H$15,MATCH(O120,'Scales'!$E$6:$E$15,0))),9E+99))</f>
        <v/>
      </c>
      <c r="AB120" s="23">
        <f>IF(N120="","",IF(AND(ISNUMBER(F120),N120&gt;0,N120&lt;=1,AA120=100),N120*100,N120))</f>
        <v/>
      </c>
    </row>
    <row r="121">
      <c r="A121" s="24" t="n"/>
      <c r="B121" s="18" t="n"/>
      <c r="C121" s="18" t="n"/>
      <c r="D121" s="18" t="n"/>
      <c r="E121" s="25" t="n"/>
      <c r="F121" s="24" t="n"/>
      <c r="G121" s="18" t="n"/>
      <c r="H121" s="24" t="n"/>
      <c r="I121" s="19">
        <f>IF(AND(C121="",D121=""),"",IF(D121&lt;&gt;"",D121,IF(Z121=0,"Other",INDEX('Scales'!$W$6:$W$125,Z121))))</f>
        <v/>
      </c>
      <c r="J121" s="26">
        <f>IF(OR(F121="",Q121,O121=0),"",IF(P121="Exact match",IFERROR(INDEX('Scales'!$N$6:$N$125,MATCH(O121&amp;"|"&amp;M121,'Scales'!$O$6:$O$125,0)),""),IF(ISNUMBER(AB121),IF(P121="4.0 points","",IF(AND(AB121&gt;=0,AB121&lt;=AA121),IFERROR(INDEX('Scales'!$N$6:$N$125,MATCH(O121&amp;"|"&amp;SUMPRODUCT(MAX(('Scales'!$K$6:$K$125=O121)*('Scales'!$M$6:$M$125&lt;=AB121)*'Scales'!$M$6:$M$125)),'Scales'!$O$6:$O$125,0)),""),"")),IFERROR(INDEX('Scales'!$N$6:$N$125,MATCH("1|"&amp;M121,'Scales'!$O$6:$O$125,0)),""))))</f>
        <v/>
      </c>
      <c r="K121" s="27">
        <f>IF(OR(F121="",Q121),"",IF(AND(P121="4.0 points",ISNUMBER(AB121)),IF(AND(AB121&gt;=0,AB121&lt;=AA121),MIN(4,AB121),""),IF(J121="","",IFERROR(INDEX('Scales'!$B$6:$C$18,MATCH(J121,'Scales'!$A$6:$A$18,0),'Scales'!$B$3),""))))</f>
        <v/>
      </c>
      <c r="L121" s="19">
        <f>IF(AND(A121="",C121="",F121=""),"",IF(F121="","Add a grade",IF(Q121,"Not counted (P, W, I grade)",IF(O121=0,"Unknown scale: pick one in column G",IF(NOT(ISNUMBER(K121)),"Check grade: not valid on this scale",IF(S121="","Check credits: use a number",IF(U121=1,"Counted","Not counted (settings)")))))))</f>
        <v/>
      </c>
      <c r="M121" s="23">
        <f>IF(F121="","",SUBSTITUTE(SUBSTITUTE(SUBSTITUTE(SUBSTITUTE(UPPER(TRIM(F121)),"%",""),"PLUS","+"),"MINUS","-")," ",""))</f>
        <v/>
      </c>
      <c r="N121" s="23">
        <f>IF(M121="","",IFERROR(VALUE(M121),""))</f>
        <v/>
      </c>
      <c r="O121" s="23">
        <f>IF(F121="","",IF(G121="",'Scales'!$F$3,IFERROR(INDEX('Scales'!$E$6:$E$15,MATCH(G121,'Scales'!$F$6:$F$15,0)),0)))</f>
        <v/>
      </c>
      <c r="P121" s="23">
        <f>IF(F121="","",IFERROR(INDEX('Scales'!$G$6:$G$15,MATCH(O121,'Scales'!$E$6:$E$15,0)),""))</f>
        <v/>
      </c>
      <c r="Q121" s="23">
        <f>IF(M121="",FALSE,COUNTIF('Scales'!$Q$6:$Q$35,M121)&gt;0)</f>
        <v/>
      </c>
      <c r="R121" s="23">
        <f>IF(A121="","",IF(ISNUMBER(A121),A121,IFERROR(VALUE(A121),IF(ISNUMBER(SEARCH("12",A121)),12,IF(ISNUMBER(SEARCH("11",A121)),11,IF(ISNUMBER(SEARCH("10",A121)),10,IF(ISNUMBER(SEARCH("9",A121)),9,IF(ISNUMBER(SEARCH("고1",A121)),10,IF(ISNUMBER(SEARCH("고2",A121)),11,IF(ISNUMBER(SEARCH("고3",A121)),12,IF(ISNUMBER(SEARCH("중3",A121)),9,IF(ISNUMBER(SEARCH("FRESH",A121)),9,IF(ISNUMBER(SEARCH("SOPH",A121)),10,IF(ISNUMBER(SEARCH("JUN",A121)),11,IF(ISNUMBER(SEARCH("SEN",A121)),12,"")))))))))))))))</f>
        <v/>
      </c>
      <c r="S121" s="23">
        <f>IF(E121="",1,IF(ISNUMBER(E121),IF(E121&gt;=0,E121,""),""))</f>
        <v/>
      </c>
      <c r="T121" s="23">
        <f>IFERROR(INDEX('Scales'!$T$6:$T$17,MATCH(I121,'Scales'!$S$6:$S$17,0))="Yes",FALSE)</f>
        <v/>
      </c>
      <c r="U121" s="23">
        <f>IF(AND(ISNUMBER(K121),ISNUMBER(S121),H121&lt;&gt;"No",OR(R121="",AND(R121&gt;='Start Here'!$C$7,R121&lt;='Start Here'!$C$8)),OR('Start Here'!$C$9="All graded courses",T121)),1,0)</f>
        <v/>
      </c>
      <c r="V121" s="23">
        <f>IF(U121=1,K121*S121,0)</f>
        <v/>
      </c>
      <c r="W121" s="23">
        <f>IF(U121=1,S121,0)</f>
        <v/>
      </c>
      <c r="X121" s="23">
        <f>IF(F121="",0,1)</f>
        <v/>
      </c>
      <c r="Y121" s="23">
        <f>IF(OR(F121="",Q121),0,IF(AND(ISNUMBER(K121),S121&lt;&gt;""),0,1))</f>
        <v/>
      </c>
      <c r="Z121" s="23">
        <f>IF(C121="",0,SUMPRODUCT(MAX(('Scales'!$V$6:$V$125&lt;&gt;"")*ISNUMBER(SEARCH('Scales'!$V$6:$V$125," "&amp;C121&amp;" "))*(ROW('Scales'!$V$6:$V$125)-5))))</f>
        <v/>
      </c>
      <c r="AA121" s="23">
        <f>IF(F121="","",IFERROR(IF(INDEX('Scales'!$H$6:$H$15,MATCH(O121,'Scales'!$E$6:$E$15,0))="",9E+99,INDEX('Scales'!$H$6:$H$15,MATCH(O121,'Scales'!$E$6:$E$15,0))),9E+99))</f>
        <v/>
      </c>
      <c r="AB121" s="23">
        <f>IF(N121="","",IF(AND(ISNUMBER(F121),N121&gt;0,N121&lt;=1,AA121=100),N121*100,N121))</f>
        <v/>
      </c>
    </row>
    <row r="122">
      <c r="A122" s="24" t="n"/>
      <c r="B122" s="18" t="n"/>
      <c r="C122" s="18" t="n"/>
      <c r="D122" s="18" t="n"/>
      <c r="E122" s="25" t="n"/>
      <c r="F122" s="24" t="n"/>
      <c r="G122" s="18" t="n"/>
      <c r="H122" s="24" t="n"/>
      <c r="I122" s="19">
        <f>IF(AND(C122="",D122=""),"",IF(D122&lt;&gt;"",D122,IF(Z122=0,"Other",INDEX('Scales'!$W$6:$W$125,Z122))))</f>
        <v/>
      </c>
      <c r="J122" s="26">
        <f>IF(OR(F122="",Q122,O122=0),"",IF(P122="Exact match",IFERROR(INDEX('Scales'!$N$6:$N$125,MATCH(O122&amp;"|"&amp;M122,'Scales'!$O$6:$O$125,0)),""),IF(ISNUMBER(AB122),IF(P122="4.0 points","",IF(AND(AB122&gt;=0,AB122&lt;=AA122),IFERROR(INDEX('Scales'!$N$6:$N$125,MATCH(O122&amp;"|"&amp;SUMPRODUCT(MAX(('Scales'!$K$6:$K$125=O122)*('Scales'!$M$6:$M$125&lt;=AB122)*'Scales'!$M$6:$M$125)),'Scales'!$O$6:$O$125,0)),""),"")),IFERROR(INDEX('Scales'!$N$6:$N$125,MATCH("1|"&amp;M122,'Scales'!$O$6:$O$125,0)),""))))</f>
        <v/>
      </c>
      <c r="K122" s="27">
        <f>IF(OR(F122="",Q122),"",IF(AND(P122="4.0 points",ISNUMBER(AB122)),IF(AND(AB122&gt;=0,AB122&lt;=AA122),MIN(4,AB122),""),IF(J122="","",IFERROR(INDEX('Scales'!$B$6:$C$18,MATCH(J122,'Scales'!$A$6:$A$18,0),'Scales'!$B$3),""))))</f>
        <v/>
      </c>
      <c r="L122" s="19">
        <f>IF(AND(A122="",C122="",F122=""),"",IF(F122="","Add a grade",IF(Q122,"Not counted (P, W, I grade)",IF(O122=0,"Unknown scale: pick one in column G",IF(NOT(ISNUMBER(K122)),"Check grade: not valid on this scale",IF(S122="","Check credits: use a number",IF(U122=1,"Counted","Not counted (settings)")))))))</f>
        <v/>
      </c>
      <c r="M122" s="23">
        <f>IF(F122="","",SUBSTITUTE(SUBSTITUTE(SUBSTITUTE(SUBSTITUTE(UPPER(TRIM(F122)),"%",""),"PLUS","+"),"MINUS","-")," ",""))</f>
        <v/>
      </c>
      <c r="N122" s="23">
        <f>IF(M122="","",IFERROR(VALUE(M122),""))</f>
        <v/>
      </c>
      <c r="O122" s="23">
        <f>IF(F122="","",IF(G122="",'Scales'!$F$3,IFERROR(INDEX('Scales'!$E$6:$E$15,MATCH(G122,'Scales'!$F$6:$F$15,0)),0)))</f>
        <v/>
      </c>
      <c r="P122" s="23">
        <f>IF(F122="","",IFERROR(INDEX('Scales'!$G$6:$G$15,MATCH(O122,'Scales'!$E$6:$E$15,0)),""))</f>
        <v/>
      </c>
      <c r="Q122" s="23">
        <f>IF(M122="",FALSE,COUNTIF('Scales'!$Q$6:$Q$35,M122)&gt;0)</f>
        <v/>
      </c>
      <c r="R122" s="23">
        <f>IF(A122="","",IF(ISNUMBER(A122),A122,IFERROR(VALUE(A122),IF(ISNUMBER(SEARCH("12",A122)),12,IF(ISNUMBER(SEARCH("11",A122)),11,IF(ISNUMBER(SEARCH("10",A122)),10,IF(ISNUMBER(SEARCH("9",A122)),9,IF(ISNUMBER(SEARCH("고1",A122)),10,IF(ISNUMBER(SEARCH("고2",A122)),11,IF(ISNUMBER(SEARCH("고3",A122)),12,IF(ISNUMBER(SEARCH("중3",A122)),9,IF(ISNUMBER(SEARCH("FRESH",A122)),9,IF(ISNUMBER(SEARCH("SOPH",A122)),10,IF(ISNUMBER(SEARCH("JUN",A122)),11,IF(ISNUMBER(SEARCH("SEN",A122)),12,"")))))))))))))))</f>
        <v/>
      </c>
      <c r="S122" s="23">
        <f>IF(E122="",1,IF(ISNUMBER(E122),IF(E122&gt;=0,E122,""),""))</f>
        <v/>
      </c>
      <c r="T122" s="23">
        <f>IFERROR(INDEX('Scales'!$T$6:$T$17,MATCH(I122,'Scales'!$S$6:$S$17,0))="Yes",FALSE)</f>
        <v/>
      </c>
      <c r="U122" s="23">
        <f>IF(AND(ISNUMBER(K122),ISNUMBER(S122),H122&lt;&gt;"No",OR(R122="",AND(R122&gt;='Start Here'!$C$7,R122&lt;='Start Here'!$C$8)),OR('Start Here'!$C$9="All graded courses",T122)),1,0)</f>
        <v/>
      </c>
      <c r="V122" s="23">
        <f>IF(U122=1,K122*S122,0)</f>
        <v/>
      </c>
      <c r="W122" s="23">
        <f>IF(U122=1,S122,0)</f>
        <v/>
      </c>
      <c r="X122" s="23">
        <f>IF(F122="",0,1)</f>
        <v/>
      </c>
      <c r="Y122" s="23">
        <f>IF(OR(F122="",Q122),0,IF(AND(ISNUMBER(K122),S122&lt;&gt;""),0,1))</f>
        <v/>
      </c>
      <c r="Z122" s="23">
        <f>IF(C122="",0,SUMPRODUCT(MAX(('Scales'!$V$6:$V$125&lt;&gt;"")*ISNUMBER(SEARCH('Scales'!$V$6:$V$125," "&amp;C122&amp;" "))*(ROW('Scales'!$V$6:$V$125)-5))))</f>
        <v/>
      </c>
      <c r="AA122" s="23">
        <f>IF(F122="","",IFERROR(IF(INDEX('Scales'!$H$6:$H$15,MATCH(O122,'Scales'!$E$6:$E$15,0))="",9E+99,INDEX('Scales'!$H$6:$H$15,MATCH(O122,'Scales'!$E$6:$E$15,0))),9E+99))</f>
        <v/>
      </c>
      <c r="AB122" s="23">
        <f>IF(N122="","",IF(AND(ISNUMBER(F122),N122&gt;0,N122&lt;=1,AA122=100),N122*100,N122))</f>
        <v/>
      </c>
    </row>
    <row r="123">
      <c r="A123" s="24" t="n"/>
      <c r="B123" s="18" t="n"/>
      <c r="C123" s="18" t="n"/>
      <c r="D123" s="18" t="n"/>
      <c r="E123" s="25" t="n"/>
      <c r="F123" s="24" t="n"/>
      <c r="G123" s="18" t="n"/>
      <c r="H123" s="24" t="n"/>
      <c r="I123" s="19">
        <f>IF(AND(C123="",D123=""),"",IF(D123&lt;&gt;"",D123,IF(Z123=0,"Other",INDEX('Scales'!$W$6:$W$125,Z123))))</f>
        <v/>
      </c>
      <c r="J123" s="26">
        <f>IF(OR(F123="",Q123,O123=0),"",IF(P123="Exact match",IFERROR(INDEX('Scales'!$N$6:$N$125,MATCH(O123&amp;"|"&amp;M123,'Scales'!$O$6:$O$125,0)),""),IF(ISNUMBER(AB123),IF(P123="4.0 points","",IF(AND(AB123&gt;=0,AB123&lt;=AA123),IFERROR(INDEX('Scales'!$N$6:$N$125,MATCH(O123&amp;"|"&amp;SUMPRODUCT(MAX(('Scales'!$K$6:$K$125=O123)*('Scales'!$M$6:$M$125&lt;=AB123)*'Scales'!$M$6:$M$125)),'Scales'!$O$6:$O$125,0)),""),"")),IFERROR(INDEX('Scales'!$N$6:$N$125,MATCH("1|"&amp;M123,'Scales'!$O$6:$O$125,0)),""))))</f>
        <v/>
      </c>
      <c r="K123" s="27">
        <f>IF(OR(F123="",Q123),"",IF(AND(P123="4.0 points",ISNUMBER(AB123)),IF(AND(AB123&gt;=0,AB123&lt;=AA123),MIN(4,AB123),""),IF(J123="","",IFERROR(INDEX('Scales'!$B$6:$C$18,MATCH(J123,'Scales'!$A$6:$A$18,0),'Scales'!$B$3),""))))</f>
        <v/>
      </c>
      <c r="L123" s="19">
        <f>IF(AND(A123="",C123="",F123=""),"",IF(F123="","Add a grade",IF(Q123,"Not counted (P, W, I grade)",IF(O123=0,"Unknown scale: pick one in column G",IF(NOT(ISNUMBER(K123)),"Check grade: not valid on this scale",IF(S123="","Check credits: use a number",IF(U123=1,"Counted","Not counted (settings)")))))))</f>
        <v/>
      </c>
      <c r="M123" s="23">
        <f>IF(F123="","",SUBSTITUTE(SUBSTITUTE(SUBSTITUTE(SUBSTITUTE(UPPER(TRIM(F123)),"%",""),"PLUS","+"),"MINUS","-")," ",""))</f>
        <v/>
      </c>
      <c r="N123" s="23">
        <f>IF(M123="","",IFERROR(VALUE(M123),""))</f>
        <v/>
      </c>
      <c r="O123" s="23">
        <f>IF(F123="","",IF(G123="",'Scales'!$F$3,IFERROR(INDEX('Scales'!$E$6:$E$15,MATCH(G123,'Scales'!$F$6:$F$15,0)),0)))</f>
        <v/>
      </c>
      <c r="P123" s="23">
        <f>IF(F123="","",IFERROR(INDEX('Scales'!$G$6:$G$15,MATCH(O123,'Scales'!$E$6:$E$15,0)),""))</f>
        <v/>
      </c>
      <c r="Q123" s="23">
        <f>IF(M123="",FALSE,COUNTIF('Scales'!$Q$6:$Q$35,M123)&gt;0)</f>
        <v/>
      </c>
      <c r="R123" s="23">
        <f>IF(A123="","",IF(ISNUMBER(A123),A123,IFERROR(VALUE(A123),IF(ISNUMBER(SEARCH("12",A123)),12,IF(ISNUMBER(SEARCH("11",A123)),11,IF(ISNUMBER(SEARCH("10",A123)),10,IF(ISNUMBER(SEARCH("9",A123)),9,IF(ISNUMBER(SEARCH("고1",A123)),10,IF(ISNUMBER(SEARCH("고2",A123)),11,IF(ISNUMBER(SEARCH("고3",A123)),12,IF(ISNUMBER(SEARCH("중3",A123)),9,IF(ISNUMBER(SEARCH("FRESH",A123)),9,IF(ISNUMBER(SEARCH("SOPH",A123)),10,IF(ISNUMBER(SEARCH("JUN",A123)),11,IF(ISNUMBER(SEARCH("SEN",A123)),12,"")))))))))))))))</f>
        <v/>
      </c>
      <c r="S123" s="23">
        <f>IF(E123="",1,IF(ISNUMBER(E123),IF(E123&gt;=0,E123,""),""))</f>
        <v/>
      </c>
      <c r="T123" s="23">
        <f>IFERROR(INDEX('Scales'!$T$6:$T$17,MATCH(I123,'Scales'!$S$6:$S$17,0))="Yes",FALSE)</f>
        <v/>
      </c>
      <c r="U123" s="23">
        <f>IF(AND(ISNUMBER(K123),ISNUMBER(S123),H123&lt;&gt;"No",OR(R123="",AND(R123&gt;='Start Here'!$C$7,R123&lt;='Start Here'!$C$8)),OR('Start Here'!$C$9="All graded courses",T123)),1,0)</f>
        <v/>
      </c>
      <c r="V123" s="23">
        <f>IF(U123=1,K123*S123,0)</f>
        <v/>
      </c>
      <c r="W123" s="23">
        <f>IF(U123=1,S123,0)</f>
        <v/>
      </c>
      <c r="X123" s="23">
        <f>IF(F123="",0,1)</f>
        <v/>
      </c>
      <c r="Y123" s="23">
        <f>IF(OR(F123="",Q123),0,IF(AND(ISNUMBER(K123),S123&lt;&gt;""),0,1))</f>
        <v/>
      </c>
      <c r="Z123" s="23">
        <f>IF(C123="",0,SUMPRODUCT(MAX(('Scales'!$V$6:$V$125&lt;&gt;"")*ISNUMBER(SEARCH('Scales'!$V$6:$V$125," "&amp;C123&amp;" "))*(ROW('Scales'!$V$6:$V$125)-5))))</f>
        <v/>
      </c>
      <c r="AA123" s="23">
        <f>IF(F123="","",IFERROR(IF(INDEX('Scales'!$H$6:$H$15,MATCH(O123,'Scales'!$E$6:$E$15,0))="",9E+99,INDEX('Scales'!$H$6:$H$15,MATCH(O123,'Scales'!$E$6:$E$15,0))),9E+99))</f>
        <v/>
      </c>
      <c r="AB123" s="23">
        <f>IF(N123="","",IF(AND(ISNUMBER(F123),N123&gt;0,N123&lt;=1,AA123=100),N123*100,N123))</f>
        <v/>
      </c>
    </row>
    <row r="124">
      <c r="A124" s="24" t="n"/>
      <c r="B124" s="18" t="n"/>
      <c r="C124" s="18" t="n"/>
      <c r="D124" s="18" t="n"/>
      <c r="E124" s="25" t="n"/>
      <c r="F124" s="24" t="n"/>
      <c r="G124" s="18" t="n"/>
      <c r="H124" s="24" t="n"/>
      <c r="I124" s="19">
        <f>IF(AND(C124="",D124=""),"",IF(D124&lt;&gt;"",D124,IF(Z124=0,"Other",INDEX('Scales'!$W$6:$W$125,Z124))))</f>
        <v/>
      </c>
      <c r="J124" s="26">
        <f>IF(OR(F124="",Q124,O124=0),"",IF(P124="Exact match",IFERROR(INDEX('Scales'!$N$6:$N$125,MATCH(O124&amp;"|"&amp;M124,'Scales'!$O$6:$O$125,0)),""),IF(ISNUMBER(AB124),IF(P124="4.0 points","",IF(AND(AB124&gt;=0,AB124&lt;=AA124),IFERROR(INDEX('Scales'!$N$6:$N$125,MATCH(O124&amp;"|"&amp;SUMPRODUCT(MAX(('Scales'!$K$6:$K$125=O124)*('Scales'!$M$6:$M$125&lt;=AB124)*'Scales'!$M$6:$M$125)),'Scales'!$O$6:$O$125,0)),""),"")),IFERROR(INDEX('Scales'!$N$6:$N$125,MATCH("1|"&amp;M124,'Scales'!$O$6:$O$125,0)),""))))</f>
        <v/>
      </c>
      <c r="K124" s="27">
        <f>IF(OR(F124="",Q124),"",IF(AND(P124="4.0 points",ISNUMBER(AB124)),IF(AND(AB124&gt;=0,AB124&lt;=AA124),MIN(4,AB124),""),IF(J124="","",IFERROR(INDEX('Scales'!$B$6:$C$18,MATCH(J124,'Scales'!$A$6:$A$18,0),'Scales'!$B$3),""))))</f>
        <v/>
      </c>
      <c r="L124" s="19">
        <f>IF(AND(A124="",C124="",F124=""),"",IF(F124="","Add a grade",IF(Q124,"Not counted (P, W, I grade)",IF(O124=0,"Unknown scale: pick one in column G",IF(NOT(ISNUMBER(K124)),"Check grade: not valid on this scale",IF(S124="","Check credits: use a number",IF(U124=1,"Counted","Not counted (settings)")))))))</f>
        <v/>
      </c>
      <c r="M124" s="23">
        <f>IF(F124="","",SUBSTITUTE(SUBSTITUTE(SUBSTITUTE(SUBSTITUTE(UPPER(TRIM(F124)),"%",""),"PLUS","+"),"MINUS","-")," ",""))</f>
        <v/>
      </c>
      <c r="N124" s="23">
        <f>IF(M124="","",IFERROR(VALUE(M124),""))</f>
        <v/>
      </c>
      <c r="O124" s="23">
        <f>IF(F124="","",IF(G124="",'Scales'!$F$3,IFERROR(INDEX('Scales'!$E$6:$E$15,MATCH(G124,'Scales'!$F$6:$F$15,0)),0)))</f>
        <v/>
      </c>
      <c r="P124" s="23">
        <f>IF(F124="","",IFERROR(INDEX('Scales'!$G$6:$G$15,MATCH(O124,'Scales'!$E$6:$E$15,0)),""))</f>
        <v/>
      </c>
      <c r="Q124" s="23">
        <f>IF(M124="",FALSE,COUNTIF('Scales'!$Q$6:$Q$35,M124)&gt;0)</f>
        <v/>
      </c>
      <c r="R124" s="23">
        <f>IF(A124="","",IF(ISNUMBER(A124),A124,IFERROR(VALUE(A124),IF(ISNUMBER(SEARCH("12",A124)),12,IF(ISNUMBER(SEARCH("11",A124)),11,IF(ISNUMBER(SEARCH("10",A124)),10,IF(ISNUMBER(SEARCH("9",A124)),9,IF(ISNUMBER(SEARCH("고1",A124)),10,IF(ISNUMBER(SEARCH("고2",A124)),11,IF(ISNUMBER(SEARCH("고3",A124)),12,IF(ISNUMBER(SEARCH("중3",A124)),9,IF(ISNUMBER(SEARCH("FRESH",A124)),9,IF(ISNUMBER(SEARCH("SOPH",A124)),10,IF(ISNUMBER(SEARCH("JUN",A124)),11,IF(ISNUMBER(SEARCH("SEN",A124)),12,"")))))))))))))))</f>
        <v/>
      </c>
      <c r="S124" s="23">
        <f>IF(E124="",1,IF(ISNUMBER(E124),IF(E124&gt;=0,E124,""),""))</f>
        <v/>
      </c>
      <c r="T124" s="23">
        <f>IFERROR(INDEX('Scales'!$T$6:$T$17,MATCH(I124,'Scales'!$S$6:$S$17,0))="Yes",FALSE)</f>
        <v/>
      </c>
      <c r="U124" s="23">
        <f>IF(AND(ISNUMBER(K124),ISNUMBER(S124),H124&lt;&gt;"No",OR(R124="",AND(R124&gt;='Start Here'!$C$7,R124&lt;='Start Here'!$C$8)),OR('Start Here'!$C$9="All graded courses",T124)),1,0)</f>
        <v/>
      </c>
      <c r="V124" s="23">
        <f>IF(U124=1,K124*S124,0)</f>
        <v/>
      </c>
      <c r="W124" s="23">
        <f>IF(U124=1,S124,0)</f>
        <v/>
      </c>
      <c r="X124" s="23">
        <f>IF(F124="",0,1)</f>
        <v/>
      </c>
      <c r="Y124" s="23">
        <f>IF(OR(F124="",Q124),0,IF(AND(ISNUMBER(K124),S124&lt;&gt;""),0,1))</f>
        <v/>
      </c>
      <c r="Z124" s="23">
        <f>IF(C124="",0,SUMPRODUCT(MAX(('Scales'!$V$6:$V$125&lt;&gt;"")*ISNUMBER(SEARCH('Scales'!$V$6:$V$125," "&amp;C124&amp;" "))*(ROW('Scales'!$V$6:$V$125)-5))))</f>
        <v/>
      </c>
      <c r="AA124" s="23">
        <f>IF(F124="","",IFERROR(IF(INDEX('Scales'!$H$6:$H$15,MATCH(O124,'Scales'!$E$6:$E$15,0))="",9E+99,INDEX('Scales'!$H$6:$H$15,MATCH(O124,'Scales'!$E$6:$E$15,0))),9E+99))</f>
        <v/>
      </c>
      <c r="AB124" s="23">
        <f>IF(N124="","",IF(AND(ISNUMBER(F124),N124&gt;0,N124&lt;=1,AA124=100),N124*100,N124))</f>
        <v/>
      </c>
    </row>
    <row r="125">
      <c r="A125" s="24" t="n"/>
      <c r="B125" s="18" t="n"/>
      <c r="C125" s="18" t="n"/>
      <c r="D125" s="18" t="n"/>
      <c r="E125" s="25" t="n"/>
      <c r="F125" s="24" t="n"/>
      <c r="G125" s="18" t="n"/>
      <c r="H125" s="24" t="n"/>
      <c r="I125" s="19">
        <f>IF(AND(C125="",D125=""),"",IF(D125&lt;&gt;"",D125,IF(Z125=0,"Other",INDEX('Scales'!$W$6:$W$125,Z125))))</f>
        <v/>
      </c>
      <c r="J125" s="26">
        <f>IF(OR(F125="",Q125,O125=0),"",IF(P125="Exact match",IFERROR(INDEX('Scales'!$N$6:$N$125,MATCH(O125&amp;"|"&amp;M125,'Scales'!$O$6:$O$125,0)),""),IF(ISNUMBER(AB125),IF(P125="4.0 points","",IF(AND(AB125&gt;=0,AB125&lt;=AA125),IFERROR(INDEX('Scales'!$N$6:$N$125,MATCH(O125&amp;"|"&amp;SUMPRODUCT(MAX(('Scales'!$K$6:$K$125=O125)*('Scales'!$M$6:$M$125&lt;=AB125)*'Scales'!$M$6:$M$125)),'Scales'!$O$6:$O$125,0)),""),"")),IFERROR(INDEX('Scales'!$N$6:$N$125,MATCH("1|"&amp;M125,'Scales'!$O$6:$O$125,0)),""))))</f>
        <v/>
      </c>
      <c r="K125" s="27">
        <f>IF(OR(F125="",Q125),"",IF(AND(P125="4.0 points",ISNUMBER(AB125)),IF(AND(AB125&gt;=0,AB125&lt;=AA125),MIN(4,AB125),""),IF(J125="","",IFERROR(INDEX('Scales'!$B$6:$C$18,MATCH(J125,'Scales'!$A$6:$A$18,0),'Scales'!$B$3),""))))</f>
        <v/>
      </c>
      <c r="L125" s="19">
        <f>IF(AND(A125="",C125="",F125=""),"",IF(F125="","Add a grade",IF(Q125,"Not counted (P, W, I grade)",IF(O125=0,"Unknown scale: pick one in column G",IF(NOT(ISNUMBER(K125)),"Check grade: not valid on this scale",IF(S125="","Check credits: use a number",IF(U125=1,"Counted","Not counted (settings)")))))))</f>
        <v/>
      </c>
      <c r="M125" s="23">
        <f>IF(F125="","",SUBSTITUTE(SUBSTITUTE(SUBSTITUTE(SUBSTITUTE(UPPER(TRIM(F125)),"%",""),"PLUS","+"),"MINUS","-")," ",""))</f>
        <v/>
      </c>
      <c r="N125" s="23">
        <f>IF(M125="","",IFERROR(VALUE(M125),""))</f>
        <v/>
      </c>
      <c r="O125" s="23">
        <f>IF(F125="","",IF(G125="",'Scales'!$F$3,IFERROR(INDEX('Scales'!$E$6:$E$15,MATCH(G125,'Scales'!$F$6:$F$15,0)),0)))</f>
        <v/>
      </c>
      <c r="P125" s="23">
        <f>IF(F125="","",IFERROR(INDEX('Scales'!$G$6:$G$15,MATCH(O125,'Scales'!$E$6:$E$15,0)),""))</f>
        <v/>
      </c>
      <c r="Q125" s="23">
        <f>IF(M125="",FALSE,COUNTIF('Scales'!$Q$6:$Q$35,M125)&gt;0)</f>
        <v/>
      </c>
      <c r="R125" s="23">
        <f>IF(A125="","",IF(ISNUMBER(A125),A125,IFERROR(VALUE(A125),IF(ISNUMBER(SEARCH("12",A125)),12,IF(ISNUMBER(SEARCH("11",A125)),11,IF(ISNUMBER(SEARCH("10",A125)),10,IF(ISNUMBER(SEARCH("9",A125)),9,IF(ISNUMBER(SEARCH("고1",A125)),10,IF(ISNUMBER(SEARCH("고2",A125)),11,IF(ISNUMBER(SEARCH("고3",A125)),12,IF(ISNUMBER(SEARCH("중3",A125)),9,IF(ISNUMBER(SEARCH("FRESH",A125)),9,IF(ISNUMBER(SEARCH("SOPH",A125)),10,IF(ISNUMBER(SEARCH("JUN",A125)),11,IF(ISNUMBER(SEARCH("SEN",A125)),12,"")))))))))))))))</f>
        <v/>
      </c>
      <c r="S125" s="23">
        <f>IF(E125="",1,IF(ISNUMBER(E125),IF(E125&gt;=0,E125,""),""))</f>
        <v/>
      </c>
      <c r="T125" s="23">
        <f>IFERROR(INDEX('Scales'!$T$6:$T$17,MATCH(I125,'Scales'!$S$6:$S$17,0))="Yes",FALSE)</f>
        <v/>
      </c>
      <c r="U125" s="23">
        <f>IF(AND(ISNUMBER(K125),ISNUMBER(S125),H125&lt;&gt;"No",OR(R125="",AND(R125&gt;='Start Here'!$C$7,R125&lt;='Start Here'!$C$8)),OR('Start Here'!$C$9="All graded courses",T125)),1,0)</f>
        <v/>
      </c>
      <c r="V125" s="23">
        <f>IF(U125=1,K125*S125,0)</f>
        <v/>
      </c>
      <c r="W125" s="23">
        <f>IF(U125=1,S125,0)</f>
        <v/>
      </c>
      <c r="X125" s="23">
        <f>IF(F125="",0,1)</f>
        <v/>
      </c>
      <c r="Y125" s="23">
        <f>IF(OR(F125="",Q125),0,IF(AND(ISNUMBER(K125),S125&lt;&gt;""),0,1))</f>
        <v/>
      </c>
      <c r="Z125" s="23">
        <f>IF(C125="",0,SUMPRODUCT(MAX(('Scales'!$V$6:$V$125&lt;&gt;"")*ISNUMBER(SEARCH('Scales'!$V$6:$V$125," "&amp;C125&amp;" "))*(ROW('Scales'!$V$6:$V$125)-5))))</f>
        <v/>
      </c>
      <c r="AA125" s="23">
        <f>IF(F125="","",IFERROR(IF(INDEX('Scales'!$H$6:$H$15,MATCH(O125,'Scales'!$E$6:$E$15,0))="",9E+99,INDEX('Scales'!$H$6:$H$15,MATCH(O125,'Scales'!$E$6:$E$15,0))),9E+99))</f>
        <v/>
      </c>
      <c r="AB125" s="23">
        <f>IF(N125="","",IF(AND(ISNUMBER(F125),N125&gt;0,N125&lt;=1,AA125=100),N125*100,N125))</f>
        <v/>
      </c>
    </row>
    <row r="126">
      <c r="A126" s="24" t="n"/>
      <c r="B126" s="18" t="n"/>
      <c r="C126" s="18" t="n"/>
      <c r="D126" s="18" t="n"/>
      <c r="E126" s="25" t="n"/>
      <c r="F126" s="24" t="n"/>
      <c r="G126" s="18" t="n"/>
      <c r="H126" s="24" t="n"/>
      <c r="I126" s="19">
        <f>IF(AND(C126="",D126=""),"",IF(D126&lt;&gt;"",D126,IF(Z126=0,"Other",INDEX('Scales'!$W$6:$W$125,Z126))))</f>
        <v/>
      </c>
      <c r="J126" s="26">
        <f>IF(OR(F126="",Q126,O126=0),"",IF(P126="Exact match",IFERROR(INDEX('Scales'!$N$6:$N$125,MATCH(O126&amp;"|"&amp;M126,'Scales'!$O$6:$O$125,0)),""),IF(ISNUMBER(AB126),IF(P126="4.0 points","",IF(AND(AB126&gt;=0,AB126&lt;=AA126),IFERROR(INDEX('Scales'!$N$6:$N$125,MATCH(O126&amp;"|"&amp;SUMPRODUCT(MAX(('Scales'!$K$6:$K$125=O126)*('Scales'!$M$6:$M$125&lt;=AB126)*'Scales'!$M$6:$M$125)),'Scales'!$O$6:$O$125,0)),""),"")),IFERROR(INDEX('Scales'!$N$6:$N$125,MATCH("1|"&amp;M126,'Scales'!$O$6:$O$125,0)),""))))</f>
        <v/>
      </c>
      <c r="K126" s="27">
        <f>IF(OR(F126="",Q126),"",IF(AND(P126="4.0 points",ISNUMBER(AB126)),IF(AND(AB126&gt;=0,AB126&lt;=AA126),MIN(4,AB126),""),IF(J126="","",IFERROR(INDEX('Scales'!$B$6:$C$18,MATCH(J126,'Scales'!$A$6:$A$18,0),'Scales'!$B$3),""))))</f>
        <v/>
      </c>
      <c r="L126" s="19">
        <f>IF(AND(A126="",C126="",F126=""),"",IF(F126="","Add a grade",IF(Q126,"Not counted (P, W, I grade)",IF(O126=0,"Unknown scale: pick one in column G",IF(NOT(ISNUMBER(K126)),"Check grade: not valid on this scale",IF(S126="","Check credits: use a number",IF(U126=1,"Counted","Not counted (settings)")))))))</f>
        <v/>
      </c>
      <c r="M126" s="23">
        <f>IF(F126="","",SUBSTITUTE(SUBSTITUTE(SUBSTITUTE(SUBSTITUTE(UPPER(TRIM(F126)),"%",""),"PLUS","+"),"MINUS","-")," ",""))</f>
        <v/>
      </c>
      <c r="N126" s="23">
        <f>IF(M126="","",IFERROR(VALUE(M126),""))</f>
        <v/>
      </c>
      <c r="O126" s="23">
        <f>IF(F126="","",IF(G126="",'Scales'!$F$3,IFERROR(INDEX('Scales'!$E$6:$E$15,MATCH(G126,'Scales'!$F$6:$F$15,0)),0)))</f>
        <v/>
      </c>
      <c r="P126" s="23">
        <f>IF(F126="","",IFERROR(INDEX('Scales'!$G$6:$G$15,MATCH(O126,'Scales'!$E$6:$E$15,0)),""))</f>
        <v/>
      </c>
      <c r="Q126" s="23">
        <f>IF(M126="",FALSE,COUNTIF('Scales'!$Q$6:$Q$35,M126)&gt;0)</f>
        <v/>
      </c>
      <c r="R126" s="23">
        <f>IF(A126="","",IF(ISNUMBER(A126),A126,IFERROR(VALUE(A126),IF(ISNUMBER(SEARCH("12",A126)),12,IF(ISNUMBER(SEARCH("11",A126)),11,IF(ISNUMBER(SEARCH("10",A126)),10,IF(ISNUMBER(SEARCH("9",A126)),9,IF(ISNUMBER(SEARCH("고1",A126)),10,IF(ISNUMBER(SEARCH("고2",A126)),11,IF(ISNUMBER(SEARCH("고3",A126)),12,IF(ISNUMBER(SEARCH("중3",A126)),9,IF(ISNUMBER(SEARCH("FRESH",A126)),9,IF(ISNUMBER(SEARCH("SOPH",A126)),10,IF(ISNUMBER(SEARCH("JUN",A126)),11,IF(ISNUMBER(SEARCH("SEN",A126)),12,"")))))))))))))))</f>
        <v/>
      </c>
      <c r="S126" s="23">
        <f>IF(E126="",1,IF(ISNUMBER(E126),IF(E126&gt;=0,E126,""),""))</f>
        <v/>
      </c>
      <c r="T126" s="23">
        <f>IFERROR(INDEX('Scales'!$T$6:$T$17,MATCH(I126,'Scales'!$S$6:$S$17,0))="Yes",FALSE)</f>
        <v/>
      </c>
      <c r="U126" s="23">
        <f>IF(AND(ISNUMBER(K126),ISNUMBER(S126),H126&lt;&gt;"No",OR(R126="",AND(R126&gt;='Start Here'!$C$7,R126&lt;='Start Here'!$C$8)),OR('Start Here'!$C$9="All graded courses",T126)),1,0)</f>
        <v/>
      </c>
      <c r="V126" s="23">
        <f>IF(U126=1,K126*S126,0)</f>
        <v/>
      </c>
      <c r="W126" s="23">
        <f>IF(U126=1,S126,0)</f>
        <v/>
      </c>
      <c r="X126" s="23">
        <f>IF(F126="",0,1)</f>
        <v/>
      </c>
      <c r="Y126" s="23">
        <f>IF(OR(F126="",Q126),0,IF(AND(ISNUMBER(K126),S126&lt;&gt;""),0,1))</f>
        <v/>
      </c>
      <c r="Z126" s="23">
        <f>IF(C126="",0,SUMPRODUCT(MAX(('Scales'!$V$6:$V$125&lt;&gt;"")*ISNUMBER(SEARCH('Scales'!$V$6:$V$125," "&amp;C126&amp;" "))*(ROW('Scales'!$V$6:$V$125)-5))))</f>
        <v/>
      </c>
      <c r="AA126" s="23">
        <f>IF(F126="","",IFERROR(IF(INDEX('Scales'!$H$6:$H$15,MATCH(O126,'Scales'!$E$6:$E$15,0))="",9E+99,INDEX('Scales'!$H$6:$H$15,MATCH(O126,'Scales'!$E$6:$E$15,0))),9E+99))</f>
        <v/>
      </c>
      <c r="AB126" s="23">
        <f>IF(N126="","",IF(AND(ISNUMBER(F126),N126&gt;0,N126&lt;=1,AA126=100),N126*100,N126))</f>
        <v/>
      </c>
    </row>
    <row r="127">
      <c r="A127" s="24" t="n"/>
      <c r="B127" s="18" t="n"/>
      <c r="C127" s="18" t="n"/>
      <c r="D127" s="18" t="n"/>
      <c r="E127" s="25" t="n"/>
      <c r="F127" s="24" t="n"/>
      <c r="G127" s="18" t="n"/>
      <c r="H127" s="24" t="n"/>
      <c r="I127" s="19">
        <f>IF(AND(C127="",D127=""),"",IF(D127&lt;&gt;"",D127,IF(Z127=0,"Other",INDEX('Scales'!$W$6:$W$125,Z127))))</f>
        <v/>
      </c>
      <c r="J127" s="26">
        <f>IF(OR(F127="",Q127,O127=0),"",IF(P127="Exact match",IFERROR(INDEX('Scales'!$N$6:$N$125,MATCH(O127&amp;"|"&amp;M127,'Scales'!$O$6:$O$125,0)),""),IF(ISNUMBER(AB127),IF(P127="4.0 points","",IF(AND(AB127&gt;=0,AB127&lt;=AA127),IFERROR(INDEX('Scales'!$N$6:$N$125,MATCH(O127&amp;"|"&amp;SUMPRODUCT(MAX(('Scales'!$K$6:$K$125=O127)*('Scales'!$M$6:$M$125&lt;=AB127)*'Scales'!$M$6:$M$125)),'Scales'!$O$6:$O$125,0)),""),"")),IFERROR(INDEX('Scales'!$N$6:$N$125,MATCH("1|"&amp;M127,'Scales'!$O$6:$O$125,0)),""))))</f>
        <v/>
      </c>
      <c r="K127" s="27">
        <f>IF(OR(F127="",Q127),"",IF(AND(P127="4.0 points",ISNUMBER(AB127)),IF(AND(AB127&gt;=0,AB127&lt;=AA127),MIN(4,AB127),""),IF(J127="","",IFERROR(INDEX('Scales'!$B$6:$C$18,MATCH(J127,'Scales'!$A$6:$A$18,0),'Scales'!$B$3),""))))</f>
        <v/>
      </c>
      <c r="L127" s="19">
        <f>IF(AND(A127="",C127="",F127=""),"",IF(F127="","Add a grade",IF(Q127,"Not counted (P, W, I grade)",IF(O127=0,"Unknown scale: pick one in column G",IF(NOT(ISNUMBER(K127)),"Check grade: not valid on this scale",IF(S127="","Check credits: use a number",IF(U127=1,"Counted","Not counted (settings)")))))))</f>
        <v/>
      </c>
      <c r="M127" s="23">
        <f>IF(F127="","",SUBSTITUTE(SUBSTITUTE(SUBSTITUTE(SUBSTITUTE(UPPER(TRIM(F127)),"%",""),"PLUS","+"),"MINUS","-")," ",""))</f>
        <v/>
      </c>
      <c r="N127" s="23">
        <f>IF(M127="","",IFERROR(VALUE(M127),""))</f>
        <v/>
      </c>
      <c r="O127" s="23">
        <f>IF(F127="","",IF(G127="",'Scales'!$F$3,IFERROR(INDEX('Scales'!$E$6:$E$15,MATCH(G127,'Scales'!$F$6:$F$15,0)),0)))</f>
        <v/>
      </c>
      <c r="P127" s="23">
        <f>IF(F127="","",IFERROR(INDEX('Scales'!$G$6:$G$15,MATCH(O127,'Scales'!$E$6:$E$15,0)),""))</f>
        <v/>
      </c>
      <c r="Q127" s="23">
        <f>IF(M127="",FALSE,COUNTIF('Scales'!$Q$6:$Q$35,M127)&gt;0)</f>
        <v/>
      </c>
      <c r="R127" s="23">
        <f>IF(A127="","",IF(ISNUMBER(A127),A127,IFERROR(VALUE(A127),IF(ISNUMBER(SEARCH("12",A127)),12,IF(ISNUMBER(SEARCH("11",A127)),11,IF(ISNUMBER(SEARCH("10",A127)),10,IF(ISNUMBER(SEARCH("9",A127)),9,IF(ISNUMBER(SEARCH("고1",A127)),10,IF(ISNUMBER(SEARCH("고2",A127)),11,IF(ISNUMBER(SEARCH("고3",A127)),12,IF(ISNUMBER(SEARCH("중3",A127)),9,IF(ISNUMBER(SEARCH("FRESH",A127)),9,IF(ISNUMBER(SEARCH("SOPH",A127)),10,IF(ISNUMBER(SEARCH("JUN",A127)),11,IF(ISNUMBER(SEARCH("SEN",A127)),12,"")))))))))))))))</f>
        <v/>
      </c>
      <c r="S127" s="23">
        <f>IF(E127="",1,IF(ISNUMBER(E127),IF(E127&gt;=0,E127,""),""))</f>
        <v/>
      </c>
      <c r="T127" s="23">
        <f>IFERROR(INDEX('Scales'!$T$6:$T$17,MATCH(I127,'Scales'!$S$6:$S$17,0))="Yes",FALSE)</f>
        <v/>
      </c>
      <c r="U127" s="23">
        <f>IF(AND(ISNUMBER(K127),ISNUMBER(S127),H127&lt;&gt;"No",OR(R127="",AND(R127&gt;='Start Here'!$C$7,R127&lt;='Start Here'!$C$8)),OR('Start Here'!$C$9="All graded courses",T127)),1,0)</f>
        <v/>
      </c>
      <c r="V127" s="23">
        <f>IF(U127=1,K127*S127,0)</f>
        <v/>
      </c>
      <c r="W127" s="23">
        <f>IF(U127=1,S127,0)</f>
        <v/>
      </c>
      <c r="X127" s="23">
        <f>IF(F127="",0,1)</f>
        <v/>
      </c>
      <c r="Y127" s="23">
        <f>IF(OR(F127="",Q127),0,IF(AND(ISNUMBER(K127),S127&lt;&gt;""),0,1))</f>
        <v/>
      </c>
      <c r="Z127" s="23">
        <f>IF(C127="",0,SUMPRODUCT(MAX(('Scales'!$V$6:$V$125&lt;&gt;"")*ISNUMBER(SEARCH('Scales'!$V$6:$V$125," "&amp;C127&amp;" "))*(ROW('Scales'!$V$6:$V$125)-5))))</f>
        <v/>
      </c>
      <c r="AA127" s="23">
        <f>IF(F127="","",IFERROR(IF(INDEX('Scales'!$H$6:$H$15,MATCH(O127,'Scales'!$E$6:$E$15,0))="",9E+99,INDEX('Scales'!$H$6:$H$15,MATCH(O127,'Scales'!$E$6:$E$15,0))),9E+99))</f>
        <v/>
      </c>
      <c r="AB127" s="23">
        <f>IF(N127="","",IF(AND(ISNUMBER(F127),N127&gt;0,N127&lt;=1,AA127=100),N127*100,N127))</f>
        <v/>
      </c>
    </row>
    <row r="128">
      <c r="A128" s="24" t="n"/>
      <c r="B128" s="18" t="n"/>
      <c r="C128" s="18" t="n"/>
      <c r="D128" s="18" t="n"/>
      <c r="E128" s="25" t="n"/>
      <c r="F128" s="24" t="n"/>
      <c r="G128" s="18" t="n"/>
      <c r="H128" s="24" t="n"/>
      <c r="I128" s="19">
        <f>IF(AND(C128="",D128=""),"",IF(D128&lt;&gt;"",D128,IF(Z128=0,"Other",INDEX('Scales'!$W$6:$W$125,Z128))))</f>
        <v/>
      </c>
      <c r="J128" s="26">
        <f>IF(OR(F128="",Q128,O128=0),"",IF(P128="Exact match",IFERROR(INDEX('Scales'!$N$6:$N$125,MATCH(O128&amp;"|"&amp;M128,'Scales'!$O$6:$O$125,0)),""),IF(ISNUMBER(AB128),IF(P128="4.0 points","",IF(AND(AB128&gt;=0,AB128&lt;=AA128),IFERROR(INDEX('Scales'!$N$6:$N$125,MATCH(O128&amp;"|"&amp;SUMPRODUCT(MAX(('Scales'!$K$6:$K$125=O128)*('Scales'!$M$6:$M$125&lt;=AB128)*'Scales'!$M$6:$M$125)),'Scales'!$O$6:$O$125,0)),""),"")),IFERROR(INDEX('Scales'!$N$6:$N$125,MATCH("1|"&amp;M128,'Scales'!$O$6:$O$125,0)),""))))</f>
        <v/>
      </c>
      <c r="K128" s="27">
        <f>IF(OR(F128="",Q128),"",IF(AND(P128="4.0 points",ISNUMBER(AB128)),IF(AND(AB128&gt;=0,AB128&lt;=AA128),MIN(4,AB128),""),IF(J128="","",IFERROR(INDEX('Scales'!$B$6:$C$18,MATCH(J128,'Scales'!$A$6:$A$18,0),'Scales'!$B$3),""))))</f>
        <v/>
      </c>
      <c r="L128" s="19">
        <f>IF(AND(A128="",C128="",F128=""),"",IF(F128="","Add a grade",IF(Q128,"Not counted (P, W, I grade)",IF(O128=0,"Unknown scale: pick one in column G",IF(NOT(ISNUMBER(K128)),"Check grade: not valid on this scale",IF(S128="","Check credits: use a number",IF(U128=1,"Counted","Not counted (settings)")))))))</f>
        <v/>
      </c>
      <c r="M128" s="23">
        <f>IF(F128="","",SUBSTITUTE(SUBSTITUTE(SUBSTITUTE(SUBSTITUTE(UPPER(TRIM(F128)),"%",""),"PLUS","+"),"MINUS","-")," ",""))</f>
        <v/>
      </c>
      <c r="N128" s="23">
        <f>IF(M128="","",IFERROR(VALUE(M128),""))</f>
        <v/>
      </c>
      <c r="O128" s="23">
        <f>IF(F128="","",IF(G128="",'Scales'!$F$3,IFERROR(INDEX('Scales'!$E$6:$E$15,MATCH(G128,'Scales'!$F$6:$F$15,0)),0)))</f>
        <v/>
      </c>
      <c r="P128" s="23">
        <f>IF(F128="","",IFERROR(INDEX('Scales'!$G$6:$G$15,MATCH(O128,'Scales'!$E$6:$E$15,0)),""))</f>
        <v/>
      </c>
      <c r="Q128" s="23">
        <f>IF(M128="",FALSE,COUNTIF('Scales'!$Q$6:$Q$35,M128)&gt;0)</f>
        <v/>
      </c>
      <c r="R128" s="23">
        <f>IF(A128="","",IF(ISNUMBER(A128),A128,IFERROR(VALUE(A128),IF(ISNUMBER(SEARCH("12",A128)),12,IF(ISNUMBER(SEARCH("11",A128)),11,IF(ISNUMBER(SEARCH("10",A128)),10,IF(ISNUMBER(SEARCH("9",A128)),9,IF(ISNUMBER(SEARCH("고1",A128)),10,IF(ISNUMBER(SEARCH("고2",A128)),11,IF(ISNUMBER(SEARCH("고3",A128)),12,IF(ISNUMBER(SEARCH("중3",A128)),9,IF(ISNUMBER(SEARCH("FRESH",A128)),9,IF(ISNUMBER(SEARCH("SOPH",A128)),10,IF(ISNUMBER(SEARCH("JUN",A128)),11,IF(ISNUMBER(SEARCH("SEN",A128)),12,"")))))))))))))))</f>
        <v/>
      </c>
      <c r="S128" s="23">
        <f>IF(E128="",1,IF(ISNUMBER(E128),IF(E128&gt;=0,E128,""),""))</f>
        <v/>
      </c>
      <c r="T128" s="23">
        <f>IFERROR(INDEX('Scales'!$T$6:$T$17,MATCH(I128,'Scales'!$S$6:$S$17,0))="Yes",FALSE)</f>
        <v/>
      </c>
      <c r="U128" s="23">
        <f>IF(AND(ISNUMBER(K128),ISNUMBER(S128),H128&lt;&gt;"No",OR(R128="",AND(R128&gt;='Start Here'!$C$7,R128&lt;='Start Here'!$C$8)),OR('Start Here'!$C$9="All graded courses",T128)),1,0)</f>
        <v/>
      </c>
      <c r="V128" s="23">
        <f>IF(U128=1,K128*S128,0)</f>
        <v/>
      </c>
      <c r="W128" s="23">
        <f>IF(U128=1,S128,0)</f>
        <v/>
      </c>
      <c r="X128" s="23">
        <f>IF(F128="",0,1)</f>
        <v/>
      </c>
      <c r="Y128" s="23">
        <f>IF(OR(F128="",Q128),0,IF(AND(ISNUMBER(K128),S128&lt;&gt;""),0,1))</f>
        <v/>
      </c>
      <c r="Z128" s="23">
        <f>IF(C128="",0,SUMPRODUCT(MAX(('Scales'!$V$6:$V$125&lt;&gt;"")*ISNUMBER(SEARCH('Scales'!$V$6:$V$125," "&amp;C128&amp;" "))*(ROW('Scales'!$V$6:$V$125)-5))))</f>
        <v/>
      </c>
      <c r="AA128" s="23">
        <f>IF(F128="","",IFERROR(IF(INDEX('Scales'!$H$6:$H$15,MATCH(O128,'Scales'!$E$6:$E$15,0))="",9E+99,INDEX('Scales'!$H$6:$H$15,MATCH(O128,'Scales'!$E$6:$E$15,0))),9E+99))</f>
        <v/>
      </c>
      <c r="AB128" s="23">
        <f>IF(N128="","",IF(AND(ISNUMBER(F128),N128&gt;0,N128&lt;=1,AA128=100),N128*100,N128))</f>
        <v/>
      </c>
    </row>
    <row r="129">
      <c r="A129" s="24" t="n"/>
      <c r="B129" s="18" t="n"/>
      <c r="C129" s="18" t="n"/>
      <c r="D129" s="18" t="n"/>
      <c r="E129" s="25" t="n"/>
      <c r="F129" s="24" t="n"/>
      <c r="G129" s="18" t="n"/>
      <c r="H129" s="24" t="n"/>
      <c r="I129" s="19">
        <f>IF(AND(C129="",D129=""),"",IF(D129&lt;&gt;"",D129,IF(Z129=0,"Other",INDEX('Scales'!$W$6:$W$125,Z129))))</f>
        <v/>
      </c>
      <c r="J129" s="26">
        <f>IF(OR(F129="",Q129,O129=0),"",IF(P129="Exact match",IFERROR(INDEX('Scales'!$N$6:$N$125,MATCH(O129&amp;"|"&amp;M129,'Scales'!$O$6:$O$125,0)),""),IF(ISNUMBER(AB129),IF(P129="4.0 points","",IF(AND(AB129&gt;=0,AB129&lt;=AA129),IFERROR(INDEX('Scales'!$N$6:$N$125,MATCH(O129&amp;"|"&amp;SUMPRODUCT(MAX(('Scales'!$K$6:$K$125=O129)*('Scales'!$M$6:$M$125&lt;=AB129)*'Scales'!$M$6:$M$125)),'Scales'!$O$6:$O$125,0)),""),"")),IFERROR(INDEX('Scales'!$N$6:$N$125,MATCH("1|"&amp;M129,'Scales'!$O$6:$O$125,0)),""))))</f>
        <v/>
      </c>
      <c r="K129" s="27">
        <f>IF(OR(F129="",Q129),"",IF(AND(P129="4.0 points",ISNUMBER(AB129)),IF(AND(AB129&gt;=0,AB129&lt;=AA129),MIN(4,AB129),""),IF(J129="","",IFERROR(INDEX('Scales'!$B$6:$C$18,MATCH(J129,'Scales'!$A$6:$A$18,0),'Scales'!$B$3),""))))</f>
        <v/>
      </c>
      <c r="L129" s="19">
        <f>IF(AND(A129="",C129="",F129=""),"",IF(F129="","Add a grade",IF(Q129,"Not counted (P, W, I grade)",IF(O129=0,"Unknown scale: pick one in column G",IF(NOT(ISNUMBER(K129)),"Check grade: not valid on this scale",IF(S129="","Check credits: use a number",IF(U129=1,"Counted","Not counted (settings)")))))))</f>
        <v/>
      </c>
      <c r="M129" s="23">
        <f>IF(F129="","",SUBSTITUTE(SUBSTITUTE(SUBSTITUTE(SUBSTITUTE(UPPER(TRIM(F129)),"%",""),"PLUS","+"),"MINUS","-")," ",""))</f>
        <v/>
      </c>
      <c r="N129" s="23">
        <f>IF(M129="","",IFERROR(VALUE(M129),""))</f>
        <v/>
      </c>
      <c r="O129" s="23">
        <f>IF(F129="","",IF(G129="",'Scales'!$F$3,IFERROR(INDEX('Scales'!$E$6:$E$15,MATCH(G129,'Scales'!$F$6:$F$15,0)),0)))</f>
        <v/>
      </c>
      <c r="P129" s="23">
        <f>IF(F129="","",IFERROR(INDEX('Scales'!$G$6:$G$15,MATCH(O129,'Scales'!$E$6:$E$15,0)),""))</f>
        <v/>
      </c>
      <c r="Q129" s="23">
        <f>IF(M129="",FALSE,COUNTIF('Scales'!$Q$6:$Q$35,M129)&gt;0)</f>
        <v/>
      </c>
      <c r="R129" s="23">
        <f>IF(A129="","",IF(ISNUMBER(A129),A129,IFERROR(VALUE(A129),IF(ISNUMBER(SEARCH("12",A129)),12,IF(ISNUMBER(SEARCH("11",A129)),11,IF(ISNUMBER(SEARCH("10",A129)),10,IF(ISNUMBER(SEARCH("9",A129)),9,IF(ISNUMBER(SEARCH("고1",A129)),10,IF(ISNUMBER(SEARCH("고2",A129)),11,IF(ISNUMBER(SEARCH("고3",A129)),12,IF(ISNUMBER(SEARCH("중3",A129)),9,IF(ISNUMBER(SEARCH("FRESH",A129)),9,IF(ISNUMBER(SEARCH("SOPH",A129)),10,IF(ISNUMBER(SEARCH("JUN",A129)),11,IF(ISNUMBER(SEARCH("SEN",A129)),12,"")))))))))))))))</f>
        <v/>
      </c>
      <c r="S129" s="23">
        <f>IF(E129="",1,IF(ISNUMBER(E129),IF(E129&gt;=0,E129,""),""))</f>
        <v/>
      </c>
      <c r="T129" s="23">
        <f>IFERROR(INDEX('Scales'!$T$6:$T$17,MATCH(I129,'Scales'!$S$6:$S$17,0))="Yes",FALSE)</f>
        <v/>
      </c>
      <c r="U129" s="23">
        <f>IF(AND(ISNUMBER(K129),ISNUMBER(S129),H129&lt;&gt;"No",OR(R129="",AND(R129&gt;='Start Here'!$C$7,R129&lt;='Start Here'!$C$8)),OR('Start Here'!$C$9="All graded courses",T129)),1,0)</f>
        <v/>
      </c>
      <c r="V129" s="23">
        <f>IF(U129=1,K129*S129,0)</f>
        <v/>
      </c>
      <c r="W129" s="23">
        <f>IF(U129=1,S129,0)</f>
        <v/>
      </c>
      <c r="X129" s="23">
        <f>IF(F129="",0,1)</f>
        <v/>
      </c>
      <c r="Y129" s="23">
        <f>IF(OR(F129="",Q129),0,IF(AND(ISNUMBER(K129),S129&lt;&gt;""),0,1))</f>
        <v/>
      </c>
      <c r="Z129" s="23">
        <f>IF(C129="",0,SUMPRODUCT(MAX(('Scales'!$V$6:$V$125&lt;&gt;"")*ISNUMBER(SEARCH('Scales'!$V$6:$V$125," "&amp;C129&amp;" "))*(ROW('Scales'!$V$6:$V$125)-5))))</f>
        <v/>
      </c>
      <c r="AA129" s="23">
        <f>IF(F129="","",IFERROR(IF(INDEX('Scales'!$H$6:$H$15,MATCH(O129,'Scales'!$E$6:$E$15,0))="",9E+99,INDEX('Scales'!$H$6:$H$15,MATCH(O129,'Scales'!$E$6:$E$15,0))),9E+99))</f>
        <v/>
      </c>
      <c r="AB129" s="23">
        <f>IF(N129="","",IF(AND(ISNUMBER(F129),N129&gt;0,N129&lt;=1,AA129=100),N129*100,N129))</f>
        <v/>
      </c>
    </row>
    <row r="130">
      <c r="A130" s="24" t="n"/>
      <c r="B130" s="18" t="n"/>
      <c r="C130" s="18" t="n"/>
      <c r="D130" s="18" t="n"/>
      <c r="E130" s="25" t="n"/>
      <c r="F130" s="24" t="n"/>
      <c r="G130" s="18" t="n"/>
      <c r="H130" s="24" t="n"/>
      <c r="I130" s="19">
        <f>IF(AND(C130="",D130=""),"",IF(D130&lt;&gt;"",D130,IF(Z130=0,"Other",INDEX('Scales'!$W$6:$W$125,Z130))))</f>
        <v/>
      </c>
      <c r="J130" s="26">
        <f>IF(OR(F130="",Q130,O130=0),"",IF(P130="Exact match",IFERROR(INDEX('Scales'!$N$6:$N$125,MATCH(O130&amp;"|"&amp;M130,'Scales'!$O$6:$O$125,0)),""),IF(ISNUMBER(AB130),IF(P130="4.0 points","",IF(AND(AB130&gt;=0,AB130&lt;=AA130),IFERROR(INDEX('Scales'!$N$6:$N$125,MATCH(O130&amp;"|"&amp;SUMPRODUCT(MAX(('Scales'!$K$6:$K$125=O130)*('Scales'!$M$6:$M$125&lt;=AB130)*'Scales'!$M$6:$M$125)),'Scales'!$O$6:$O$125,0)),""),"")),IFERROR(INDEX('Scales'!$N$6:$N$125,MATCH("1|"&amp;M130,'Scales'!$O$6:$O$125,0)),""))))</f>
        <v/>
      </c>
      <c r="K130" s="27">
        <f>IF(OR(F130="",Q130),"",IF(AND(P130="4.0 points",ISNUMBER(AB130)),IF(AND(AB130&gt;=0,AB130&lt;=AA130),MIN(4,AB130),""),IF(J130="","",IFERROR(INDEX('Scales'!$B$6:$C$18,MATCH(J130,'Scales'!$A$6:$A$18,0),'Scales'!$B$3),""))))</f>
        <v/>
      </c>
      <c r="L130" s="19">
        <f>IF(AND(A130="",C130="",F130=""),"",IF(F130="","Add a grade",IF(Q130,"Not counted (P, W, I grade)",IF(O130=0,"Unknown scale: pick one in column G",IF(NOT(ISNUMBER(K130)),"Check grade: not valid on this scale",IF(S130="","Check credits: use a number",IF(U130=1,"Counted","Not counted (settings)")))))))</f>
        <v/>
      </c>
      <c r="M130" s="23">
        <f>IF(F130="","",SUBSTITUTE(SUBSTITUTE(SUBSTITUTE(SUBSTITUTE(UPPER(TRIM(F130)),"%",""),"PLUS","+"),"MINUS","-")," ",""))</f>
        <v/>
      </c>
      <c r="N130" s="23">
        <f>IF(M130="","",IFERROR(VALUE(M130),""))</f>
        <v/>
      </c>
      <c r="O130" s="23">
        <f>IF(F130="","",IF(G130="",'Scales'!$F$3,IFERROR(INDEX('Scales'!$E$6:$E$15,MATCH(G130,'Scales'!$F$6:$F$15,0)),0)))</f>
        <v/>
      </c>
      <c r="P130" s="23">
        <f>IF(F130="","",IFERROR(INDEX('Scales'!$G$6:$G$15,MATCH(O130,'Scales'!$E$6:$E$15,0)),""))</f>
        <v/>
      </c>
      <c r="Q130" s="23">
        <f>IF(M130="",FALSE,COUNTIF('Scales'!$Q$6:$Q$35,M130)&gt;0)</f>
        <v/>
      </c>
      <c r="R130" s="23">
        <f>IF(A130="","",IF(ISNUMBER(A130),A130,IFERROR(VALUE(A130),IF(ISNUMBER(SEARCH("12",A130)),12,IF(ISNUMBER(SEARCH("11",A130)),11,IF(ISNUMBER(SEARCH("10",A130)),10,IF(ISNUMBER(SEARCH("9",A130)),9,IF(ISNUMBER(SEARCH("고1",A130)),10,IF(ISNUMBER(SEARCH("고2",A130)),11,IF(ISNUMBER(SEARCH("고3",A130)),12,IF(ISNUMBER(SEARCH("중3",A130)),9,IF(ISNUMBER(SEARCH("FRESH",A130)),9,IF(ISNUMBER(SEARCH("SOPH",A130)),10,IF(ISNUMBER(SEARCH("JUN",A130)),11,IF(ISNUMBER(SEARCH("SEN",A130)),12,"")))))))))))))))</f>
        <v/>
      </c>
      <c r="S130" s="23">
        <f>IF(E130="",1,IF(ISNUMBER(E130),IF(E130&gt;=0,E130,""),""))</f>
        <v/>
      </c>
      <c r="T130" s="23">
        <f>IFERROR(INDEX('Scales'!$T$6:$T$17,MATCH(I130,'Scales'!$S$6:$S$17,0))="Yes",FALSE)</f>
        <v/>
      </c>
      <c r="U130" s="23">
        <f>IF(AND(ISNUMBER(K130),ISNUMBER(S130),H130&lt;&gt;"No",OR(R130="",AND(R130&gt;='Start Here'!$C$7,R130&lt;='Start Here'!$C$8)),OR('Start Here'!$C$9="All graded courses",T130)),1,0)</f>
        <v/>
      </c>
      <c r="V130" s="23">
        <f>IF(U130=1,K130*S130,0)</f>
        <v/>
      </c>
      <c r="W130" s="23">
        <f>IF(U130=1,S130,0)</f>
        <v/>
      </c>
      <c r="X130" s="23">
        <f>IF(F130="",0,1)</f>
        <v/>
      </c>
      <c r="Y130" s="23">
        <f>IF(OR(F130="",Q130),0,IF(AND(ISNUMBER(K130),S130&lt;&gt;""),0,1))</f>
        <v/>
      </c>
      <c r="Z130" s="23">
        <f>IF(C130="",0,SUMPRODUCT(MAX(('Scales'!$V$6:$V$125&lt;&gt;"")*ISNUMBER(SEARCH('Scales'!$V$6:$V$125," "&amp;C130&amp;" "))*(ROW('Scales'!$V$6:$V$125)-5))))</f>
        <v/>
      </c>
      <c r="AA130" s="23">
        <f>IF(F130="","",IFERROR(IF(INDEX('Scales'!$H$6:$H$15,MATCH(O130,'Scales'!$E$6:$E$15,0))="",9E+99,INDEX('Scales'!$H$6:$H$15,MATCH(O130,'Scales'!$E$6:$E$15,0))),9E+99))</f>
        <v/>
      </c>
      <c r="AB130" s="23">
        <f>IF(N130="","",IF(AND(ISNUMBER(F130),N130&gt;0,N130&lt;=1,AA130=100),N130*100,N130))</f>
        <v/>
      </c>
    </row>
    <row r="131">
      <c r="A131" s="24" t="n"/>
      <c r="B131" s="18" t="n"/>
      <c r="C131" s="18" t="n"/>
      <c r="D131" s="18" t="n"/>
      <c r="E131" s="25" t="n"/>
      <c r="F131" s="24" t="n"/>
      <c r="G131" s="18" t="n"/>
      <c r="H131" s="24" t="n"/>
      <c r="I131" s="19">
        <f>IF(AND(C131="",D131=""),"",IF(D131&lt;&gt;"",D131,IF(Z131=0,"Other",INDEX('Scales'!$W$6:$W$125,Z131))))</f>
        <v/>
      </c>
      <c r="J131" s="26">
        <f>IF(OR(F131="",Q131,O131=0),"",IF(P131="Exact match",IFERROR(INDEX('Scales'!$N$6:$N$125,MATCH(O131&amp;"|"&amp;M131,'Scales'!$O$6:$O$125,0)),""),IF(ISNUMBER(AB131),IF(P131="4.0 points","",IF(AND(AB131&gt;=0,AB131&lt;=AA131),IFERROR(INDEX('Scales'!$N$6:$N$125,MATCH(O131&amp;"|"&amp;SUMPRODUCT(MAX(('Scales'!$K$6:$K$125=O131)*('Scales'!$M$6:$M$125&lt;=AB131)*'Scales'!$M$6:$M$125)),'Scales'!$O$6:$O$125,0)),""),"")),IFERROR(INDEX('Scales'!$N$6:$N$125,MATCH("1|"&amp;M131,'Scales'!$O$6:$O$125,0)),""))))</f>
        <v/>
      </c>
      <c r="K131" s="27">
        <f>IF(OR(F131="",Q131),"",IF(AND(P131="4.0 points",ISNUMBER(AB131)),IF(AND(AB131&gt;=0,AB131&lt;=AA131),MIN(4,AB131),""),IF(J131="","",IFERROR(INDEX('Scales'!$B$6:$C$18,MATCH(J131,'Scales'!$A$6:$A$18,0),'Scales'!$B$3),""))))</f>
        <v/>
      </c>
      <c r="L131" s="19">
        <f>IF(AND(A131="",C131="",F131=""),"",IF(F131="","Add a grade",IF(Q131,"Not counted (P, W, I grade)",IF(O131=0,"Unknown scale: pick one in column G",IF(NOT(ISNUMBER(K131)),"Check grade: not valid on this scale",IF(S131="","Check credits: use a number",IF(U131=1,"Counted","Not counted (settings)")))))))</f>
        <v/>
      </c>
      <c r="M131" s="23">
        <f>IF(F131="","",SUBSTITUTE(SUBSTITUTE(SUBSTITUTE(SUBSTITUTE(UPPER(TRIM(F131)),"%",""),"PLUS","+"),"MINUS","-")," ",""))</f>
        <v/>
      </c>
      <c r="N131" s="23">
        <f>IF(M131="","",IFERROR(VALUE(M131),""))</f>
        <v/>
      </c>
      <c r="O131" s="23">
        <f>IF(F131="","",IF(G131="",'Scales'!$F$3,IFERROR(INDEX('Scales'!$E$6:$E$15,MATCH(G131,'Scales'!$F$6:$F$15,0)),0)))</f>
        <v/>
      </c>
      <c r="P131" s="23">
        <f>IF(F131="","",IFERROR(INDEX('Scales'!$G$6:$G$15,MATCH(O131,'Scales'!$E$6:$E$15,0)),""))</f>
        <v/>
      </c>
      <c r="Q131" s="23">
        <f>IF(M131="",FALSE,COUNTIF('Scales'!$Q$6:$Q$35,M131)&gt;0)</f>
        <v/>
      </c>
      <c r="R131" s="23">
        <f>IF(A131="","",IF(ISNUMBER(A131),A131,IFERROR(VALUE(A131),IF(ISNUMBER(SEARCH("12",A131)),12,IF(ISNUMBER(SEARCH("11",A131)),11,IF(ISNUMBER(SEARCH("10",A131)),10,IF(ISNUMBER(SEARCH("9",A131)),9,IF(ISNUMBER(SEARCH("고1",A131)),10,IF(ISNUMBER(SEARCH("고2",A131)),11,IF(ISNUMBER(SEARCH("고3",A131)),12,IF(ISNUMBER(SEARCH("중3",A131)),9,IF(ISNUMBER(SEARCH("FRESH",A131)),9,IF(ISNUMBER(SEARCH("SOPH",A131)),10,IF(ISNUMBER(SEARCH("JUN",A131)),11,IF(ISNUMBER(SEARCH("SEN",A131)),12,"")))))))))))))))</f>
        <v/>
      </c>
      <c r="S131" s="23">
        <f>IF(E131="",1,IF(ISNUMBER(E131),IF(E131&gt;=0,E131,""),""))</f>
        <v/>
      </c>
      <c r="T131" s="23">
        <f>IFERROR(INDEX('Scales'!$T$6:$T$17,MATCH(I131,'Scales'!$S$6:$S$17,0))="Yes",FALSE)</f>
        <v/>
      </c>
      <c r="U131" s="23">
        <f>IF(AND(ISNUMBER(K131),ISNUMBER(S131),H131&lt;&gt;"No",OR(R131="",AND(R131&gt;='Start Here'!$C$7,R131&lt;='Start Here'!$C$8)),OR('Start Here'!$C$9="All graded courses",T131)),1,0)</f>
        <v/>
      </c>
      <c r="V131" s="23">
        <f>IF(U131=1,K131*S131,0)</f>
        <v/>
      </c>
      <c r="W131" s="23">
        <f>IF(U131=1,S131,0)</f>
        <v/>
      </c>
      <c r="X131" s="23">
        <f>IF(F131="",0,1)</f>
        <v/>
      </c>
      <c r="Y131" s="23">
        <f>IF(OR(F131="",Q131),0,IF(AND(ISNUMBER(K131),S131&lt;&gt;""),0,1))</f>
        <v/>
      </c>
      <c r="Z131" s="23">
        <f>IF(C131="",0,SUMPRODUCT(MAX(('Scales'!$V$6:$V$125&lt;&gt;"")*ISNUMBER(SEARCH('Scales'!$V$6:$V$125," "&amp;C131&amp;" "))*(ROW('Scales'!$V$6:$V$125)-5))))</f>
        <v/>
      </c>
      <c r="AA131" s="23">
        <f>IF(F131="","",IFERROR(IF(INDEX('Scales'!$H$6:$H$15,MATCH(O131,'Scales'!$E$6:$E$15,0))="",9E+99,INDEX('Scales'!$H$6:$H$15,MATCH(O131,'Scales'!$E$6:$E$15,0))),9E+99))</f>
        <v/>
      </c>
      <c r="AB131" s="23">
        <f>IF(N131="","",IF(AND(ISNUMBER(F131),N131&gt;0,N131&lt;=1,AA131=100),N131*100,N131))</f>
        <v/>
      </c>
    </row>
    <row r="132">
      <c r="A132" s="24" t="n"/>
      <c r="B132" s="18" t="n"/>
      <c r="C132" s="18" t="n"/>
      <c r="D132" s="18" t="n"/>
      <c r="E132" s="25" t="n"/>
      <c r="F132" s="24" t="n"/>
      <c r="G132" s="18" t="n"/>
      <c r="H132" s="24" t="n"/>
      <c r="I132" s="19">
        <f>IF(AND(C132="",D132=""),"",IF(D132&lt;&gt;"",D132,IF(Z132=0,"Other",INDEX('Scales'!$W$6:$W$125,Z132))))</f>
        <v/>
      </c>
      <c r="J132" s="26">
        <f>IF(OR(F132="",Q132,O132=0),"",IF(P132="Exact match",IFERROR(INDEX('Scales'!$N$6:$N$125,MATCH(O132&amp;"|"&amp;M132,'Scales'!$O$6:$O$125,0)),""),IF(ISNUMBER(AB132),IF(P132="4.0 points","",IF(AND(AB132&gt;=0,AB132&lt;=AA132),IFERROR(INDEX('Scales'!$N$6:$N$125,MATCH(O132&amp;"|"&amp;SUMPRODUCT(MAX(('Scales'!$K$6:$K$125=O132)*('Scales'!$M$6:$M$125&lt;=AB132)*'Scales'!$M$6:$M$125)),'Scales'!$O$6:$O$125,0)),""),"")),IFERROR(INDEX('Scales'!$N$6:$N$125,MATCH("1|"&amp;M132,'Scales'!$O$6:$O$125,0)),""))))</f>
        <v/>
      </c>
      <c r="K132" s="27">
        <f>IF(OR(F132="",Q132),"",IF(AND(P132="4.0 points",ISNUMBER(AB132)),IF(AND(AB132&gt;=0,AB132&lt;=AA132),MIN(4,AB132),""),IF(J132="","",IFERROR(INDEX('Scales'!$B$6:$C$18,MATCH(J132,'Scales'!$A$6:$A$18,0),'Scales'!$B$3),""))))</f>
        <v/>
      </c>
      <c r="L132" s="19">
        <f>IF(AND(A132="",C132="",F132=""),"",IF(F132="","Add a grade",IF(Q132,"Not counted (P, W, I grade)",IF(O132=0,"Unknown scale: pick one in column G",IF(NOT(ISNUMBER(K132)),"Check grade: not valid on this scale",IF(S132="","Check credits: use a number",IF(U132=1,"Counted","Not counted (settings)")))))))</f>
        <v/>
      </c>
      <c r="M132" s="23">
        <f>IF(F132="","",SUBSTITUTE(SUBSTITUTE(SUBSTITUTE(SUBSTITUTE(UPPER(TRIM(F132)),"%",""),"PLUS","+"),"MINUS","-")," ",""))</f>
        <v/>
      </c>
      <c r="N132" s="23">
        <f>IF(M132="","",IFERROR(VALUE(M132),""))</f>
        <v/>
      </c>
      <c r="O132" s="23">
        <f>IF(F132="","",IF(G132="",'Scales'!$F$3,IFERROR(INDEX('Scales'!$E$6:$E$15,MATCH(G132,'Scales'!$F$6:$F$15,0)),0)))</f>
        <v/>
      </c>
      <c r="P132" s="23">
        <f>IF(F132="","",IFERROR(INDEX('Scales'!$G$6:$G$15,MATCH(O132,'Scales'!$E$6:$E$15,0)),""))</f>
        <v/>
      </c>
      <c r="Q132" s="23">
        <f>IF(M132="",FALSE,COUNTIF('Scales'!$Q$6:$Q$35,M132)&gt;0)</f>
        <v/>
      </c>
      <c r="R132" s="23">
        <f>IF(A132="","",IF(ISNUMBER(A132),A132,IFERROR(VALUE(A132),IF(ISNUMBER(SEARCH("12",A132)),12,IF(ISNUMBER(SEARCH("11",A132)),11,IF(ISNUMBER(SEARCH("10",A132)),10,IF(ISNUMBER(SEARCH("9",A132)),9,IF(ISNUMBER(SEARCH("고1",A132)),10,IF(ISNUMBER(SEARCH("고2",A132)),11,IF(ISNUMBER(SEARCH("고3",A132)),12,IF(ISNUMBER(SEARCH("중3",A132)),9,IF(ISNUMBER(SEARCH("FRESH",A132)),9,IF(ISNUMBER(SEARCH("SOPH",A132)),10,IF(ISNUMBER(SEARCH("JUN",A132)),11,IF(ISNUMBER(SEARCH("SEN",A132)),12,"")))))))))))))))</f>
        <v/>
      </c>
      <c r="S132" s="23">
        <f>IF(E132="",1,IF(ISNUMBER(E132),IF(E132&gt;=0,E132,""),""))</f>
        <v/>
      </c>
      <c r="T132" s="23">
        <f>IFERROR(INDEX('Scales'!$T$6:$T$17,MATCH(I132,'Scales'!$S$6:$S$17,0))="Yes",FALSE)</f>
        <v/>
      </c>
      <c r="U132" s="23">
        <f>IF(AND(ISNUMBER(K132),ISNUMBER(S132),H132&lt;&gt;"No",OR(R132="",AND(R132&gt;='Start Here'!$C$7,R132&lt;='Start Here'!$C$8)),OR('Start Here'!$C$9="All graded courses",T132)),1,0)</f>
        <v/>
      </c>
      <c r="V132" s="23">
        <f>IF(U132=1,K132*S132,0)</f>
        <v/>
      </c>
      <c r="W132" s="23">
        <f>IF(U132=1,S132,0)</f>
        <v/>
      </c>
      <c r="X132" s="23">
        <f>IF(F132="",0,1)</f>
        <v/>
      </c>
      <c r="Y132" s="23">
        <f>IF(OR(F132="",Q132),0,IF(AND(ISNUMBER(K132),S132&lt;&gt;""),0,1))</f>
        <v/>
      </c>
      <c r="Z132" s="23">
        <f>IF(C132="",0,SUMPRODUCT(MAX(('Scales'!$V$6:$V$125&lt;&gt;"")*ISNUMBER(SEARCH('Scales'!$V$6:$V$125," "&amp;C132&amp;" "))*(ROW('Scales'!$V$6:$V$125)-5))))</f>
        <v/>
      </c>
      <c r="AA132" s="23">
        <f>IF(F132="","",IFERROR(IF(INDEX('Scales'!$H$6:$H$15,MATCH(O132,'Scales'!$E$6:$E$15,0))="",9E+99,INDEX('Scales'!$H$6:$H$15,MATCH(O132,'Scales'!$E$6:$E$15,0))),9E+99))</f>
        <v/>
      </c>
      <c r="AB132" s="23">
        <f>IF(N132="","",IF(AND(ISNUMBER(F132),N132&gt;0,N132&lt;=1,AA132=100),N132*100,N132))</f>
        <v/>
      </c>
    </row>
    <row r="133">
      <c r="A133" s="24" t="n"/>
      <c r="B133" s="18" t="n"/>
      <c r="C133" s="18" t="n"/>
      <c r="D133" s="18" t="n"/>
      <c r="E133" s="25" t="n"/>
      <c r="F133" s="24" t="n"/>
      <c r="G133" s="18" t="n"/>
      <c r="H133" s="24" t="n"/>
      <c r="I133" s="19">
        <f>IF(AND(C133="",D133=""),"",IF(D133&lt;&gt;"",D133,IF(Z133=0,"Other",INDEX('Scales'!$W$6:$W$125,Z133))))</f>
        <v/>
      </c>
      <c r="J133" s="26">
        <f>IF(OR(F133="",Q133,O133=0),"",IF(P133="Exact match",IFERROR(INDEX('Scales'!$N$6:$N$125,MATCH(O133&amp;"|"&amp;M133,'Scales'!$O$6:$O$125,0)),""),IF(ISNUMBER(AB133),IF(P133="4.0 points","",IF(AND(AB133&gt;=0,AB133&lt;=AA133),IFERROR(INDEX('Scales'!$N$6:$N$125,MATCH(O133&amp;"|"&amp;SUMPRODUCT(MAX(('Scales'!$K$6:$K$125=O133)*('Scales'!$M$6:$M$125&lt;=AB133)*'Scales'!$M$6:$M$125)),'Scales'!$O$6:$O$125,0)),""),"")),IFERROR(INDEX('Scales'!$N$6:$N$125,MATCH("1|"&amp;M133,'Scales'!$O$6:$O$125,0)),""))))</f>
        <v/>
      </c>
      <c r="K133" s="27">
        <f>IF(OR(F133="",Q133),"",IF(AND(P133="4.0 points",ISNUMBER(AB133)),IF(AND(AB133&gt;=0,AB133&lt;=AA133),MIN(4,AB133),""),IF(J133="","",IFERROR(INDEX('Scales'!$B$6:$C$18,MATCH(J133,'Scales'!$A$6:$A$18,0),'Scales'!$B$3),""))))</f>
        <v/>
      </c>
      <c r="L133" s="19">
        <f>IF(AND(A133="",C133="",F133=""),"",IF(F133="","Add a grade",IF(Q133,"Not counted (P, W, I grade)",IF(O133=0,"Unknown scale: pick one in column G",IF(NOT(ISNUMBER(K133)),"Check grade: not valid on this scale",IF(S133="","Check credits: use a number",IF(U133=1,"Counted","Not counted (settings)")))))))</f>
        <v/>
      </c>
      <c r="M133" s="23">
        <f>IF(F133="","",SUBSTITUTE(SUBSTITUTE(SUBSTITUTE(SUBSTITUTE(UPPER(TRIM(F133)),"%",""),"PLUS","+"),"MINUS","-")," ",""))</f>
        <v/>
      </c>
      <c r="N133" s="23">
        <f>IF(M133="","",IFERROR(VALUE(M133),""))</f>
        <v/>
      </c>
      <c r="O133" s="23">
        <f>IF(F133="","",IF(G133="",'Scales'!$F$3,IFERROR(INDEX('Scales'!$E$6:$E$15,MATCH(G133,'Scales'!$F$6:$F$15,0)),0)))</f>
        <v/>
      </c>
      <c r="P133" s="23">
        <f>IF(F133="","",IFERROR(INDEX('Scales'!$G$6:$G$15,MATCH(O133,'Scales'!$E$6:$E$15,0)),""))</f>
        <v/>
      </c>
      <c r="Q133" s="23">
        <f>IF(M133="",FALSE,COUNTIF('Scales'!$Q$6:$Q$35,M133)&gt;0)</f>
        <v/>
      </c>
      <c r="R133" s="23">
        <f>IF(A133="","",IF(ISNUMBER(A133),A133,IFERROR(VALUE(A133),IF(ISNUMBER(SEARCH("12",A133)),12,IF(ISNUMBER(SEARCH("11",A133)),11,IF(ISNUMBER(SEARCH("10",A133)),10,IF(ISNUMBER(SEARCH("9",A133)),9,IF(ISNUMBER(SEARCH("고1",A133)),10,IF(ISNUMBER(SEARCH("고2",A133)),11,IF(ISNUMBER(SEARCH("고3",A133)),12,IF(ISNUMBER(SEARCH("중3",A133)),9,IF(ISNUMBER(SEARCH("FRESH",A133)),9,IF(ISNUMBER(SEARCH("SOPH",A133)),10,IF(ISNUMBER(SEARCH("JUN",A133)),11,IF(ISNUMBER(SEARCH("SEN",A133)),12,"")))))))))))))))</f>
        <v/>
      </c>
      <c r="S133" s="23">
        <f>IF(E133="",1,IF(ISNUMBER(E133),IF(E133&gt;=0,E133,""),""))</f>
        <v/>
      </c>
      <c r="T133" s="23">
        <f>IFERROR(INDEX('Scales'!$T$6:$T$17,MATCH(I133,'Scales'!$S$6:$S$17,0))="Yes",FALSE)</f>
        <v/>
      </c>
      <c r="U133" s="23">
        <f>IF(AND(ISNUMBER(K133),ISNUMBER(S133),H133&lt;&gt;"No",OR(R133="",AND(R133&gt;='Start Here'!$C$7,R133&lt;='Start Here'!$C$8)),OR('Start Here'!$C$9="All graded courses",T133)),1,0)</f>
        <v/>
      </c>
      <c r="V133" s="23">
        <f>IF(U133=1,K133*S133,0)</f>
        <v/>
      </c>
      <c r="W133" s="23">
        <f>IF(U133=1,S133,0)</f>
        <v/>
      </c>
      <c r="X133" s="23">
        <f>IF(F133="",0,1)</f>
        <v/>
      </c>
      <c r="Y133" s="23">
        <f>IF(OR(F133="",Q133),0,IF(AND(ISNUMBER(K133),S133&lt;&gt;""),0,1))</f>
        <v/>
      </c>
      <c r="Z133" s="23">
        <f>IF(C133="",0,SUMPRODUCT(MAX(('Scales'!$V$6:$V$125&lt;&gt;"")*ISNUMBER(SEARCH('Scales'!$V$6:$V$125," "&amp;C133&amp;" "))*(ROW('Scales'!$V$6:$V$125)-5))))</f>
        <v/>
      </c>
      <c r="AA133" s="23">
        <f>IF(F133="","",IFERROR(IF(INDEX('Scales'!$H$6:$H$15,MATCH(O133,'Scales'!$E$6:$E$15,0))="",9E+99,INDEX('Scales'!$H$6:$H$15,MATCH(O133,'Scales'!$E$6:$E$15,0))),9E+99))</f>
        <v/>
      </c>
      <c r="AB133" s="23">
        <f>IF(N133="","",IF(AND(ISNUMBER(F133),N133&gt;0,N133&lt;=1,AA133=100),N133*100,N133))</f>
        <v/>
      </c>
    </row>
    <row r="134">
      <c r="A134" s="24" t="n"/>
      <c r="B134" s="18" t="n"/>
      <c r="C134" s="18" t="n"/>
      <c r="D134" s="18" t="n"/>
      <c r="E134" s="25" t="n"/>
      <c r="F134" s="24" t="n"/>
      <c r="G134" s="18" t="n"/>
      <c r="H134" s="24" t="n"/>
      <c r="I134" s="19">
        <f>IF(AND(C134="",D134=""),"",IF(D134&lt;&gt;"",D134,IF(Z134=0,"Other",INDEX('Scales'!$W$6:$W$125,Z134))))</f>
        <v/>
      </c>
      <c r="J134" s="26">
        <f>IF(OR(F134="",Q134,O134=0),"",IF(P134="Exact match",IFERROR(INDEX('Scales'!$N$6:$N$125,MATCH(O134&amp;"|"&amp;M134,'Scales'!$O$6:$O$125,0)),""),IF(ISNUMBER(AB134),IF(P134="4.0 points","",IF(AND(AB134&gt;=0,AB134&lt;=AA134),IFERROR(INDEX('Scales'!$N$6:$N$125,MATCH(O134&amp;"|"&amp;SUMPRODUCT(MAX(('Scales'!$K$6:$K$125=O134)*('Scales'!$M$6:$M$125&lt;=AB134)*'Scales'!$M$6:$M$125)),'Scales'!$O$6:$O$125,0)),""),"")),IFERROR(INDEX('Scales'!$N$6:$N$125,MATCH("1|"&amp;M134,'Scales'!$O$6:$O$125,0)),""))))</f>
        <v/>
      </c>
      <c r="K134" s="27">
        <f>IF(OR(F134="",Q134),"",IF(AND(P134="4.0 points",ISNUMBER(AB134)),IF(AND(AB134&gt;=0,AB134&lt;=AA134),MIN(4,AB134),""),IF(J134="","",IFERROR(INDEX('Scales'!$B$6:$C$18,MATCH(J134,'Scales'!$A$6:$A$18,0),'Scales'!$B$3),""))))</f>
        <v/>
      </c>
      <c r="L134" s="19">
        <f>IF(AND(A134="",C134="",F134=""),"",IF(F134="","Add a grade",IF(Q134,"Not counted (P, W, I grade)",IF(O134=0,"Unknown scale: pick one in column G",IF(NOT(ISNUMBER(K134)),"Check grade: not valid on this scale",IF(S134="","Check credits: use a number",IF(U134=1,"Counted","Not counted (settings)")))))))</f>
        <v/>
      </c>
      <c r="M134" s="23">
        <f>IF(F134="","",SUBSTITUTE(SUBSTITUTE(SUBSTITUTE(SUBSTITUTE(UPPER(TRIM(F134)),"%",""),"PLUS","+"),"MINUS","-")," ",""))</f>
        <v/>
      </c>
      <c r="N134" s="23">
        <f>IF(M134="","",IFERROR(VALUE(M134),""))</f>
        <v/>
      </c>
      <c r="O134" s="23">
        <f>IF(F134="","",IF(G134="",'Scales'!$F$3,IFERROR(INDEX('Scales'!$E$6:$E$15,MATCH(G134,'Scales'!$F$6:$F$15,0)),0)))</f>
        <v/>
      </c>
      <c r="P134" s="23">
        <f>IF(F134="","",IFERROR(INDEX('Scales'!$G$6:$G$15,MATCH(O134,'Scales'!$E$6:$E$15,0)),""))</f>
        <v/>
      </c>
      <c r="Q134" s="23">
        <f>IF(M134="",FALSE,COUNTIF('Scales'!$Q$6:$Q$35,M134)&gt;0)</f>
        <v/>
      </c>
      <c r="R134" s="23">
        <f>IF(A134="","",IF(ISNUMBER(A134),A134,IFERROR(VALUE(A134),IF(ISNUMBER(SEARCH("12",A134)),12,IF(ISNUMBER(SEARCH("11",A134)),11,IF(ISNUMBER(SEARCH("10",A134)),10,IF(ISNUMBER(SEARCH("9",A134)),9,IF(ISNUMBER(SEARCH("고1",A134)),10,IF(ISNUMBER(SEARCH("고2",A134)),11,IF(ISNUMBER(SEARCH("고3",A134)),12,IF(ISNUMBER(SEARCH("중3",A134)),9,IF(ISNUMBER(SEARCH("FRESH",A134)),9,IF(ISNUMBER(SEARCH("SOPH",A134)),10,IF(ISNUMBER(SEARCH("JUN",A134)),11,IF(ISNUMBER(SEARCH("SEN",A134)),12,"")))))))))))))))</f>
        <v/>
      </c>
      <c r="S134" s="23">
        <f>IF(E134="",1,IF(ISNUMBER(E134),IF(E134&gt;=0,E134,""),""))</f>
        <v/>
      </c>
      <c r="T134" s="23">
        <f>IFERROR(INDEX('Scales'!$T$6:$T$17,MATCH(I134,'Scales'!$S$6:$S$17,0))="Yes",FALSE)</f>
        <v/>
      </c>
      <c r="U134" s="23">
        <f>IF(AND(ISNUMBER(K134),ISNUMBER(S134),H134&lt;&gt;"No",OR(R134="",AND(R134&gt;='Start Here'!$C$7,R134&lt;='Start Here'!$C$8)),OR('Start Here'!$C$9="All graded courses",T134)),1,0)</f>
        <v/>
      </c>
      <c r="V134" s="23">
        <f>IF(U134=1,K134*S134,0)</f>
        <v/>
      </c>
      <c r="W134" s="23">
        <f>IF(U134=1,S134,0)</f>
        <v/>
      </c>
      <c r="X134" s="23">
        <f>IF(F134="",0,1)</f>
        <v/>
      </c>
      <c r="Y134" s="23">
        <f>IF(OR(F134="",Q134),0,IF(AND(ISNUMBER(K134),S134&lt;&gt;""),0,1))</f>
        <v/>
      </c>
      <c r="Z134" s="23">
        <f>IF(C134="",0,SUMPRODUCT(MAX(('Scales'!$V$6:$V$125&lt;&gt;"")*ISNUMBER(SEARCH('Scales'!$V$6:$V$125," "&amp;C134&amp;" "))*(ROW('Scales'!$V$6:$V$125)-5))))</f>
        <v/>
      </c>
      <c r="AA134" s="23">
        <f>IF(F134="","",IFERROR(IF(INDEX('Scales'!$H$6:$H$15,MATCH(O134,'Scales'!$E$6:$E$15,0))="",9E+99,INDEX('Scales'!$H$6:$H$15,MATCH(O134,'Scales'!$E$6:$E$15,0))),9E+99))</f>
        <v/>
      </c>
      <c r="AB134" s="23">
        <f>IF(N134="","",IF(AND(ISNUMBER(F134),N134&gt;0,N134&lt;=1,AA134=100),N134*100,N134))</f>
        <v/>
      </c>
    </row>
    <row r="135">
      <c r="A135" s="24" t="n"/>
      <c r="B135" s="18" t="n"/>
      <c r="C135" s="18" t="n"/>
      <c r="D135" s="18" t="n"/>
      <c r="E135" s="25" t="n"/>
      <c r="F135" s="24" t="n"/>
      <c r="G135" s="18" t="n"/>
      <c r="H135" s="24" t="n"/>
      <c r="I135" s="19">
        <f>IF(AND(C135="",D135=""),"",IF(D135&lt;&gt;"",D135,IF(Z135=0,"Other",INDEX('Scales'!$W$6:$W$125,Z135))))</f>
        <v/>
      </c>
      <c r="J135" s="26">
        <f>IF(OR(F135="",Q135,O135=0),"",IF(P135="Exact match",IFERROR(INDEX('Scales'!$N$6:$N$125,MATCH(O135&amp;"|"&amp;M135,'Scales'!$O$6:$O$125,0)),""),IF(ISNUMBER(AB135),IF(P135="4.0 points","",IF(AND(AB135&gt;=0,AB135&lt;=AA135),IFERROR(INDEX('Scales'!$N$6:$N$125,MATCH(O135&amp;"|"&amp;SUMPRODUCT(MAX(('Scales'!$K$6:$K$125=O135)*('Scales'!$M$6:$M$125&lt;=AB135)*'Scales'!$M$6:$M$125)),'Scales'!$O$6:$O$125,0)),""),"")),IFERROR(INDEX('Scales'!$N$6:$N$125,MATCH("1|"&amp;M135,'Scales'!$O$6:$O$125,0)),""))))</f>
        <v/>
      </c>
      <c r="K135" s="27">
        <f>IF(OR(F135="",Q135),"",IF(AND(P135="4.0 points",ISNUMBER(AB135)),IF(AND(AB135&gt;=0,AB135&lt;=AA135),MIN(4,AB135),""),IF(J135="","",IFERROR(INDEX('Scales'!$B$6:$C$18,MATCH(J135,'Scales'!$A$6:$A$18,0),'Scales'!$B$3),""))))</f>
        <v/>
      </c>
      <c r="L135" s="19">
        <f>IF(AND(A135="",C135="",F135=""),"",IF(F135="","Add a grade",IF(Q135,"Not counted (P, W, I grade)",IF(O135=0,"Unknown scale: pick one in column G",IF(NOT(ISNUMBER(K135)),"Check grade: not valid on this scale",IF(S135="","Check credits: use a number",IF(U135=1,"Counted","Not counted (settings)")))))))</f>
        <v/>
      </c>
      <c r="M135" s="23">
        <f>IF(F135="","",SUBSTITUTE(SUBSTITUTE(SUBSTITUTE(SUBSTITUTE(UPPER(TRIM(F135)),"%",""),"PLUS","+"),"MINUS","-")," ",""))</f>
        <v/>
      </c>
      <c r="N135" s="23">
        <f>IF(M135="","",IFERROR(VALUE(M135),""))</f>
        <v/>
      </c>
      <c r="O135" s="23">
        <f>IF(F135="","",IF(G135="",'Scales'!$F$3,IFERROR(INDEX('Scales'!$E$6:$E$15,MATCH(G135,'Scales'!$F$6:$F$15,0)),0)))</f>
        <v/>
      </c>
      <c r="P135" s="23">
        <f>IF(F135="","",IFERROR(INDEX('Scales'!$G$6:$G$15,MATCH(O135,'Scales'!$E$6:$E$15,0)),""))</f>
        <v/>
      </c>
      <c r="Q135" s="23">
        <f>IF(M135="",FALSE,COUNTIF('Scales'!$Q$6:$Q$35,M135)&gt;0)</f>
        <v/>
      </c>
      <c r="R135" s="23">
        <f>IF(A135="","",IF(ISNUMBER(A135),A135,IFERROR(VALUE(A135),IF(ISNUMBER(SEARCH("12",A135)),12,IF(ISNUMBER(SEARCH("11",A135)),11,IF(ISNUMBER(SEARCH("10",A135)),10,IF(ISNUMBER(SEARCH("9",A135)),9,IF(ISNUMBER(SEARCH("고1",A135)),10,IF(ISNUMBER(SEARCH("고2",A135)),11,IF(ISNUMBER(SEARCH("고3",A135)),12,IF(ISNUMBER(SEARCH("중3",A135)),9,IF(ISNUMBER(SEARCH("FRESH",A135)),9,IF(ISNUMBER(SEARCH("SOPH",A135)),10,IF(ISNUMBER(SEARCH("JUN",A135)),11,IF(ISNUMBER(SEARCH("SEN",A135)),12,"")))))))))))))))</f>
        <v/>
      </c>
      <c r="S135" s="23">
        <f>IF(E135="",1,IF(ISNUMBER(E135),IF(E135&gt;=0,E135,""),""))</f>
        <v/>
      </c>
      <c r="T135" s="23">
        <f>IFERROR(INDEX('Scales'!$T$6:$T$17,MATCH(I135,'Scales'!$S$6:$S$17,0))="Yes",FALSE)</f>
        <v/>
      </c>
      <c r="U135" s="23">
        <f>IF(AND(ISNUMBER(K135),ISNUMBER(S135),H135&lt;&gt;"No",OR(R135="",AND(R135&gt;='Start Here'!$C$7,R135&lt;='Start Here'!$C$8)),OR('Start Here'!$C$9="All graded courses",T135)),1,0)</f>
        <v/>
      </c>
      <c r="V135" s="23">
        <f>IF(U135=1,K135*S135,0)</f>
        <v/>
      </c>
      <c r="W135" s="23">
        <f>IF(U135=1,S135,0)</f>
        <v/>
      </c>
      <c r="X135" s="23">
        <f>IF(F135="",0,1)</f>
        <v/>
      </c>
      <c r="Y135" s="23">
        <f>IF(OR(F135="",Q135),0,IF(AND(ISNUMBER(K135),S135&lt;&gt;""),0,1))</f>
        <v/>
      </c>
      <c r="Z135" s="23">
        <f>IF(C135="",0,SUMPRODUCT(MAX(('Scales'!$V$6:$V$125&lt;&gt;"")*ISNUMBER(SEARCH('Scales'!$V$6:$V$125," "&amp;C135&amp;" "))*(ROW('Scales'!$V$6:$V$125)-5))))</f>
        <v/>
      </c>
      <c r="AA135" s="23">
        <f>IF(F135="","",IFERROR(IF(INDEX('Scales'!$H$6:$H$15,MATCH(O135,'Scales'!$E$6:$E$15,0))="",9E+99,INDEX('Scales'!$H$6:$H$15,MATCH(O135,'Scales'!$E$6:$E$15,0))),9E+99))</f>
        <v/>
      </c>
      <c r="AB135" s="23">
        <f>IF(N135="","",IF(AND(ISNUMBER(F135),N135&gt;0,N135&lt;=1,AA135=100),N135*100,N135))</f>
        <v/>
      </c>
    </row>
    <row r="136">
      <c r="A136" s="24" t="n"/>
      <c r="B136" s="18" t="n"/>
      <c r="C136" s="18" t="n"/>
      <c r="D136" s="18" t="n"/>
      <c r="E136" s="25" t="n"/>
      <c r="F136" s="24" t="n"/>
      <c r="G136" s="18" t="n"/>
      <c r="H136" s="24" t="n"/>
      <c r="I136" s="19">
        <f>IF(AND(C136="",D136=""),"",IF(D136&lt;&gt;"",D136,IF(Z136=0,"Other",INDEX('Scales'!$W$6:$W$125,Z136))))</f>
        <v/>
      </c>
      <c r="J136" s="26">
        <f>IF(OR(F136="",Q136,O136=0),"",IF(P136="Exact match",IFERROR(INDEX('Scales'!$N$6:$N$125,MATCH(O136&amp;"|"&amp;M136,'Scales'!$O$6:$O$125,0)),""),IF(ISNUMBER(AB136),IF(P136="4.0 points","",IF(AND(AB136&gt;=0,AB136&lt;=AA136),IFERROR(INDEX('Scales'!$N$6:$N$125,MATCH(O136&amp;"|"&amp;SUMPRODUCT(MAX(('Scales'!$K$6:$K$125=O136)*('Scales'!$M$6:$M$125&lt;=AB136)*'Scales'!$M$6:$M$125)),'Scales'!$O$6:$O$125,0)),""),"")),IFERROR(INDEX('Scales'!$N$6:$N$125,MATCH("1|"&amp;M136,'Scales'!$O$6:$O$125,0)),""))))</f>
        <v/>
      </c>
      <c r="K136" s="27">
        <f>IF(OR(F136="",Q136),"",IF(AND(P136="4.0 points",ISNUMBER(AB136)),IF(AND(AB136&gt;=0,AB136&lt;=AA136),MIN(4,AB136),""),IF(J136="","",IFERROR(INDEX('Scales'!$B$6:$C$18,MATCH(J136,'Scales'!$A$6:$A$18,0),'Scales'!$B$3),""))))</f>
        <v/>
      </c>
      <c r="L136" s="19">
        <f>IF(AND(A136="",C136="",F136=""),"",IF(F136="","Add a grade",IF(Q136,"Not counted (P, W, I grade)",IF(O136=0,"Unknown scale: pick one in column G",IF(NOT(ISNUMBER(K136)),"Check grade: not valid on this scale",IF(S136="","Check credits: use a number",IF(U136=1,"Counted","Not counted (settings)")))))))</f>
        <v/>
      </c>
      <c r="M136" s="23">
        <f>IF(F136="","",SUBSTITUTE(SUBSTITUTE(SUBSTITUTE(SUBSTITUTE(UPPER(TRIM(F136)),"%",""),"PLUS","+"),"MINUS","-")," ",""))</f>
        <v/>
      </c>
      <c r="N136" s="23">
        <f>IF(M136="","",IFERROR(VALUE(M136),""))</f>
        <v/>
      </c>
      <c r="O136" s="23">
        <f>IF(F136="","",IF(G136="",'Scales'!$F$3,IFERROR(INDEX('Scales'!$E$6:$E$15,MATCH(G136,'Scales'!$F$6:$F$15,0)),0)))</f>
        <v/>
      </c>
      <c r="P136" s="23">
        <f>IF(F136="","",IFERROR(INDEX('Scales'!$G$6:$G$15,MATCH(O136,'Scales'!$E$6:$E$15,0)),""))</f>
        <v/>
      </c>
      <c r="Q136" s="23">
        <f>IF(M136="",FALSE,COUNTIF('Scales'!$Q$6:$Q$35,M136)&gt;0)</f>
        <v/>
      </c>
      <c r="R136" s="23">
        <f>IF(A136="","",IF(ISNUMBER(A136),A136,IFERROR(VALUE(A136),IF(ISNUMBER(SEARCH("12",A136)),12,IF(ISNUMBER(SEARCH("11",A136)),11,IF(ISNUMBER(SEARCH("10",A136)),10,IF(ISNUMBER(SEARCH("9",A136)),9,IF(ISNUMBER(SEARCH("고1",A136)),10,IF(ISNUMBER(SEARCH("고2",A136)),11,IF(ISNUMBER(SEARCH("고3",A136)),12,IF(ISNUMBER(SEARCH("중3",A136)),9,IF(ISNUMBER(SEARCH("FRESH",A136)),9,IF(ISNUMBER(SEARCH("SOPH",A136)),10,IF(ISNUMBER(SEARCH("JUN",A136)),11,IF(ISNUMBER(SEARCH("SEN",A136)),12,"")))))))))))))))</f>
        <v/>
      </c>
      <c r="S136" s="23">
        <f>IF(E136="",1,IF(ISNUMBER(E136),IF(E136&gt;=0,E136,""),""))</f>
        <v/>
      </c>
      <c r="T136" s="23">
        <f>IFERROR(INDEX('Scales'!$T$6:$T$17,MATCH(I136,'Scales'!$S$6:$S$17,0))="Yes",FALSE)</f>
        <v/>
      </c>
      <c r="U136" s="23">
        <f>IF(AND(ISNUMBER(K136),ISNUMBER(S136),H136&lt;&gt;"No",OR(R136="",AND(R136&gt;='Start Here'!$C$7,R136&lt;='Start Here'!$C$8)),OR('Start Here'!$C$9="All graded courses",T136)),1,0)</f>
        <v/>
      </c>
      <c r="V136" s="23">
        <f>IF(U136=1,K136*S136,0)</f>
        <v/>
      </c>
      <c r="W136" s="23">
        <f>IF(U136=1,S136,0)</f>
        <v/>
      </c>
      <c r="X136" s="23">
        <f>IF(F136="",0,1)</f>
        <v/>
      </c>
      <c r="Y136" s="23">
        <f>IF(OR(F136="",Q136),0,IF(AND(ISNUMBER(K136),S136&lt;&gt;""),0,1))</f>
        <v/>
      </c>
      <c r="Z136" s="23">
        <f>IF(C136="",0,SUMPRODUCT(MAX(('Scales'!$V$6:$V$125&lt;&gt;"")*ISNUMBER(SEARCH('Scales'!$V$6:$V$125," "&amp;C136&amp;" "))*(ROW('Scales'!$V$6:$V$125)-5))))</f>
        <v/>
      </c>
      <c r="AA136" s="23">
        <f>IF(F136="","",IFERROR(IF(INDEX('Scales'!$H$6:$H$15,MATCH(O136,'Scales'!$E$6:$E$15,0))="",9E+99,INDEX('Scales'!$H$6:$H$15,MATCH(O136,'Scales'!$E$6:$E$15,0))),9E+99))</f>
        <v/>
      </c>
      <c r="AB136" s="23">
        <f>IF(N136="","",IF(AND(ISNUMBER(F136),N136&gt;0,N136&lt;=1,AA136=100),N136*100,N136))</f>
        <v/>
      </c>
    </row>
    <row r="137">
      <c r="A137" s="24" t="n"/>
      <c r="B137" s="18" t="n"/>
      <c r="C137" s="18" t="n"/>
      <c r="D137" s="18" t="n"/>
      <c r="E137" s="25" t="n"/>
      <c r="F137" s="24" t="n"/>
      <c r="G137" s="18" t="n"/>
      <c r="H137" s="24" t="n"/>
      <c r="I137" s="19">
        <f>IF(AND(C137="",D137=""),"",IF(D137&lt;&gt;"",D137,IF(Z137=0,"Other",INDEX('Scales'!$W$6:$W$125,Z137))))</f>
        <v/>
      </c>
      <c r="J137" s="26">
        <f>IF(OR(F137="",Q137,O137=0),"",IF(P137="Exact match",IFERROR(INDEX('Scales'!$N$6:$N$125,MATCH(O137&amp;"|"&amp;M137,'Scales'!$O$6:$O$125,0)),""),IF(ISNUMBER(AB137),IF(P137="4.0 points","",IF(AND(AB137&gt;=0,AB137&lt;=AA137),IFERROR(INDEX('Scales'!$N$6:$N$125,MATCH(O137&amp;"|"&amp;SUMPRODUCT(MAX(('Scales'!$K$6:$K$125=O137)*('Scales'!$M$6:$M$125&lt;=AB137)*'Scales'!$M$6:$M$125)),'Scales'!$O$6:$O$125,0)),""),"")),IFERROR(INDEX('Scales'!$N$6:$N$125,MATCH("1|"&amp;M137,'Scales'!$O$6:$O$125,0)),""))))</f>
        <v/>
      </c>
      <c r="K137" s="27">
        <f>IF(OR(F137="",Q137),"",IF(AND(P137="4.0 points",ISNUMBER(AB137)),IF(AND(AB137&gt;=0,AB137&lt;=AA137),MIN(4,AB137),""),IF(J137="","",IFERROR(INDEX('Scales'!$B$6:$C$18,MATCH(J137,'Scales'!$A$6:$A$18,0),'Scales'!$B$3),""))))</f>
        <v/>
      </c>
      <c r="L137" s="19">
        <f>IF(AND(A137="",C137="",F137=""),"",IF(F137="","Add a grade",IF(Q137,"Not counted (P, W, I grade)",IF(O137=0,"Unknown scale: pick one in column G",IF(NOT(ISNUMBER(K137)),"Check grade: not valid on this scale",IF(S137="","Check credits: use a number",IF(U137=1,"Counted","Not counted (settings)")))))))</f>
        <v/>
      </c>
      <c r="M137" s="23">
        <f>IF(F137="","",SUBSTITUTE(SUBSTITUTE(SUBSTITUTE(SUBSTITUTE(UPPER(TRIM(F137)),"%",""),"PLUS","+"),"MINUS","-")," ",""))</f>
        <v/>
      </c>
      <c r="N137" s="23">
        <f>IF(M137="","",IFERROR(VALUE(M137),""))</f>
        <v/>
      </c>
      <c r="O137" s="23">
        <f>IF(F137="","",IF(G137="",'Scales'!$F$3,IFERROR(INDEX('Scales'!$E$6:$E$15,MATCH(G137,'Scales'!$F$6:$F$15,0)),0)))</f>
        <v/>
      </c>
      <c r="P137" s="23">
        <f>IF(F137="","",IFERROR(INDEX('Scales'!$G$6:$G$15,MATCH(O137,'Scales'!$E$6:$E$15,0)),""))</f>
        <v/>
      </c>
      <c r="Q137" s="23">
        <f>IF(M137="",FALSE,COUNTIF('Scales'!$Q$6:$Q$35,M137)&gt;0)</f>
        <v/>
      </c>
      <c r="R137" s="23">
        <f>IF(A137="","",IF(ISNUMBER(A137),A137,IFERROR(VALUE(A137),IF(ISNUMBER(SEARCH("12",A137)),12,IF(ISNUMBER(SEARCH("11",A137)),11,IF(ISNUMBER(SEARCH("10",A137)),10,IF(ISNUMBER(SEARCH("9",A137)),9,IF(ISNUMBER(SEARCH("고1",A137)),10,IF(ISNUMBER(SEARCH("고2",A137)),11,IF(ISNUMBER(SEARCH("고3",A137)),12,IF(ISNUMBER(SEARCH("중3",A137)),9,IF(ISNUMBER(SEARCH("FRESH",A137)),9,IF(ISNUMBER(SEARCH("SOPH",A137)),10,IF(ISNUMBER(SEARCH("JUN",A137)),11,IF(ISNUMBER(SEARCH("SEN",A137)),12,"")))))))))))))))</f>
        <v/>
      </c>
      <c r="S137" s="23">
        <f>IF(E137="",1,IF(ISNUMBER(E137),IF(E137&gt;=0,E137,""),""))</f>
        <v/>
      </c>
      <c r="T137" s="23">
        <f>IFERROR(INDEX('Scales'!$T$6:$T$17,MATCH(I137,'Scales'!$S$6:$S$17,0))="Yes",FALSE)</f>
        <v/>
      </c>
      <c r="U137" s="23">
        <f>IF(AND(ISNUMBER(K137),ISNUMBER(S137),H137&lt;&gt;"No",OR(R137="",AND(R137&gt;='Start Here'!$C$7,R137&lt;='Start Here'!$C$8)),OR('Start Here'!$C$9="All graded courses",T137)),1,0)</f>
        <v/>
      </c>
      <c r="V137" s="23">
        <f>IF(U137=1,K137*S137,0)</f>
        <v/>
      </c>
      <c r="W137" s="23">
        <f>IF(U137=1,S137,0)</f>
        <v/>
      </c>
      <c r="X137" s="23">
        <f>IF(F137="",0,1)</f>
        <v/>
      </c>
      <c r="Y137" s="23">
        <f>IF(OR(F137="",Q137),0,IF(AND(ISNUMBER(K137),S137&lt;&gt;""),0,1))</f>
        <v/>
      </c>
      <c r="Z137" s="23">
        <f>IF(C137="",0,SUMPRODUCT(MAX(('Scales'!$V$6:$V$125&lt;&gt;"")*ISNUMBER(SEARCH('Scales'!$V$6:$V$125," "&amp;C137&amp;" "))*(ROW('Scales'!$V$6:$V$125)-5))))</f>
        <v/>
      </c>
      <c r="AA137" s="23">
        <f>IF(F137="","",IFERROR(IF(INDEX('Scales'!$H$6:$H$15,MATCH(O137,'Scales'!$E$6:$E$15,0))="",9E+99,INDEX('Scales'!$H$6:$H$15,MATCH(O137,'Scales'!$E$6:$E$15,0))),9E+99))</f>
        <v/>
      </c>
      <c r="AB137" s="23">
        <f>IF(N137="","",IF(AND(ISNUMBER(F137),N137&gt;0,N137&lt;=1,AA137=100),N137*100,N137))</f>
        <v/>
      </c>
    </row>
    <row r="138">
      <c r="A138" s="24" t="n"/>
      <c r="B138" s="18" t="n"/>
      <c r="C138" s="18" t="n"/>
      <c r="D138" s="18" t="n"/>
      <c r="E138" s="25" t="n"/>
      <c r="F138" s="24" t="n"/>
      <c r="G138" s="18" t="n"/>
      <c r="H138" s="24" t="n"/>
      <c r="I138" s="19">
        <f>IF(AND(C138="",D138=""),"",IF(D138&lt;&gt;"",D138,IF(Z138=0,"Other",INDEX('Scales'!$W$6:$W$125,Z138))))</f>
        <v/>
      </c>
      <c r="J138" s="26">
        <f>IF(OR(F138="",Q138,O138=0),"",IF(P138="Exact match",IFERROR(INDEX('Scales'!$N$6:$N$125,MATCH(O138&amp;"|"&amp;M138,'Scales'!$O$6:$O$125,0)),""),IF(ISNUMBER(AB138),IF(P138="4.0 points","",IF(AND(AB138&gt;=0,AB138&lt;=AA138),IFERROR(INDEX('Scales'!$N$6:$N$125,MATCH(O138&amp;"|"&amp;SUMPRODUCT(MAX(('Scales'!$K$6:$K$125=O138)*('Scales'!$M$6:$M$125&lt;=AB138)*'Scales'!$M$6:$M$125)),'Scales'!$O$6:$O$125,0)),""),"")),IFERROR(INDEX('Scales'!$N$6:$N$125,MATCH("1|"&amp;M138,'Scales'!$O$6:$O$125,0)),""))))</f>
        <v/>
      </c>
      <c r="K138" s="27">
        <f>IF(OR(F138="",Q138),"",IF(AND(P138="4.0 points",ISNUMBER(AB138)),IF(AND(AB138&gt;=0,AB138&lt;=AA138),MIN(4,AB138),""),IF(J138="","",IFERROR(INDEX('Scales'!$B$6:$C$18,MATCH(J138,'Scales'!$A$6:$A$18,0),'Scales'!$B$3),""))))</f>
        <v/>
      </c>
      <c r="L138" s="19">
        <f>IF(AND(A138="",C138="",F138=""),"",IF(F138="","Add a grade",IF(Q138,"Not counted (P, W, I grade)",IF(O138=0,"Unknown scale: pick one in column G",IF(NOT(ISNUMBER(K138)),"Check grade: not valid on this scale",IF(S138="","Check credits: use a number",IF(U138=1,"Counted","Not counted (settings)")))))))</f>
        <v/>
      </c>
      <c r="M138" s="23">
        <f>IF(F138="","",SUBSTITUTE(SUBSTITUTE(SUBSTITUTE(SUBSTITUTE(UPPER(TRIM(F138)),"%",""),"PLUS","+"),"MINUS","-")," ",""))</f>
        <v/>
      </c>
      <c r="N138" s="23">
        <f>IF(M138="","",IFERROR(VALUE(M138),""))</f>
        <v/>
      </c>
      <c r="O138" s="23">
        <f>IF(F138="","",IF(G138="",'Scales'!$F$3,IFERROR(INDEX('Scales'!$E$6:$E$15,MATCH(G138,'Scales'!$F$6:$F$15,0)),0)))</f>
        <v/>
      </c>
      <c r="P138" s="23">
        <f>IF(F138="","",IFERROR(INDEX('Scales'!$G$6:$G$15,MATCH(O138,'Scales'!$E$6:$E$15,0)),""))</f>
        <v/>
      </c>
      <c r="Q138" s="23">
        <f>IF(M138="",FALSE,COUNTIF('Scales'!$Q$6:$Q$35,M138)&gt;0)</f>
        <v/>
      </c>
      <c r="R138" s="23">
        <f>IF(A138="","",IF(ISNUMBER(A138),A138,IFERROR(VALUE(A138),IF(ISNUMBER(SEARCH("12",A138)),12,IF(ISNUMBER(SEARCH("11",A138)),11,IF(ISNUMBER(SEARCH("10",A138)),10,IF(ISNUMBER(SEARCH("9",A138)),9,IF(ISNUMBER(SEARCH("고1",A138)),10,IF(ISNUMBER(SEARCH("고2",A138)),11,IF(ISNUMBER(SEARCH("고3",A138)),12,IF(ISNUMBER(SEARCH("중3",A138)),9,IF(ISNUMBER(SEARCH("FRESH",A138)),9,IF(ISNUMBER(SEARCH("SOPH",A138)),10,IF(ISNUMBER(SEARCH("JUN",A138)),11,IF(ISNUMBER(SEARCH("SEN",A138)),12,"")))))))))))))))</f>
        <v/>
      </c>
      <c r="S138" s="23">
        <f>IF(E138="",1,IF(ISNUMBER(E138),IF(E138&gt;=0,E138,""),""))</f>
        <v/>
      </c>
      <c r="T138" s="23">
        <f>IFERROR(INDEX('Scales'!$T$6:$T$17,MATCH(I138,'Scales'!$S$6:$S$17,0))="Yes",FALSE)</f>
        <v/>
      </c>
      <c r="U138" s="23">
        <f>IF(AND(ISNUMBER(K138),ISNUMBER(S138),H138&lt;&gt;"No",OR(R138="",AND(R138&gt;='Start Here'!$C$7,R138&lt;='Start Here'!$C$8)),OR('Start Here'!$C$9="All graded courses",T138)),1,0)</f>
        <v/>
      </c>
      <c r="V138" s="23">
        <f>IF(U138=1,K138*S138,0)</f>
        <v/>
      </c>
      <c r="W138" s="23">
        <f>IF(U138=1,S138,0)</f>
        <v/>
      </c>
      <c r="X138" s="23">
        <f>IF(F138="",0,1)</f>
        <v/>
      </c>
      <c r="Y138" s="23">
        <f>IF(OR(F138="",Q138),0,IF(AND(ISNUMBER(K138),S138&lt;&gt;""),0,1))</f>
        <v/>
      </c>
      <c r="Z138" s="23">
        <f>IF(C138="",0,SUMPRODUCT(MAX(('Scales'!$V$6:$V$125&lt;&gt;"")*ISNUMBER(SEARCH('Scales'!$V$6:$V$125," "&amp;C138&amp;" "))*(ROW('Scales'!$V$6:$V$125)-5))))</f>
        <v/>
      </c>
      <c r="AA138" s="23">
        <f>IF(F138="","",IFERROR(IF(INDEX('Scales'!$H$6:$H$15,MATCH(O138,'Scales'!$E$6:$E$15,0))="",9E+99,INDEX('Scales'!$H$6:$H$15,MATCH(O138,'Scales'!$E$6:$E$15,0))),9E+99))</f>
        <v/>
      </c>
      <c r="AB138" s="23">
        <f>IF(N138="","",IF(AND(ISNUMBER(F138),N138&gt;0,N138&lt;=1,AA138=100),N138*100,N138))</f>
        <v/>
      </c>
    </row>
    <row r="139">
      <c r="A139" s="24" t="n"/>
      <c r="B139" s="18" t="n"/>
      <c r="C139" s="18" t="n"/>
      <c r="D139" s="18" t="n"/>
      <c r="E139" s="25" t="n"/>
      <c r="F139" s="24" t="n"/>
      <c r="G139" s="18" t="n"/>
      <c r="H139" s="24" t="n"/>
      <c r="I139" s="19">
        <f>IF(AND(C139="",D139=""),"",IF(D139&lt;&gt;"",D139,IF(Z139=0,"Other",INDEX('Scales'!$W$6:$W$125,Z139))))</f>
        <v/>
      </c>
      <c r="J139" s="26">
        <f>IF(OR(F139="",Q139,O139=0),"",IF(P139="Exact match",IFERROR(INDEX('Scales'!$N$6:$N$125,MATCH(O139&amp;"|"&amp;M139,'Scales'!$O$6:$O$125,0)),""),IF(ISNUMBER(AB139),IF(P139="4.0 points","",IF(AND(AB139&gt;=0,AB139&lt;=AA139),IFERROR(INDEX('Scales'!$N$6:$N$125,MATCH(O139&amp;"|"&amp;SUMPRODUCT(MAX(('Scales'!$K$6:$K$125=O139)*('Scales'!$M$6:$M$125&lt;=AB139)*'Scales'!$M$6:$M$125)),'Scales'!$O$6:$O$125,0)),""),"")),IFERROR(INDEX('Scales'!$N$6:$N$125,MATCH("1|"&amp;M139,'Scales'!$O$6:$O$125,0)),""))))</f>
        <v/>
      </c>
      <c r="K139" s="27">
        <f>IF(OR(F139="",Q139),"",IF(AND(P139="4.0 points",ISNUMBER(AB139)),IF(AND(AB139&gt;=0,AB139&lt;=AA139),MIN(4,AB139),""),IF(J139="","",IFERROR(INDEX('Scales'!$B$6:$C$18,MATCH(J139,'Scales'!$A$6:$A$18,0),'Scales'!$B$3),""))))</f>
        <v/>
      </c>
      <c r="L139" s="19">
        <f>IF(AND(A139="",C139="",F139=""),"",IF(F139="","Add a grade",IF(Q139,"Not counted (P, W, I grade)",IF(O139=0,"Unknown scale: pick one in column G",IF(NOT(ISNUMBER(K139)),"Check grade: not valid on this scale",IF(S139="","Check credits: use a number",IF(U139=1,"Counted","Not counted (settings)")))))))</f>
        <v/>
      </c>
      <c r="M139" s="23">
        <f>IF(F139="","",SUBSTITUTE(SUBSTITUTE(SUBSTITUTE(SUBSTITUTE(UPPER(TRIM(F139)),"%",""),"PLUS","+"),"MINUS","-")," ",""))</f>
        <v/>
      </c>
      <c r="N139" s="23">
        <f>IF(M139="","",IFERROR(VALUE(M139),""))</f>
        <v/>
      </c>
      <c r="O139" s="23">
        <f>IF(F139="","",IF(G139="",'Scales'!$F$3,IFERROR(INDEX('Scales'!$E$6:$E$15,MATCH(G139,'Scales'!$F$6:$F$15,0)),0)))</f>
        <v/>
      </c>
      <c r="P139" s="23">
        <f>IF(F139="","",IFERROR(INDEX('Scales'!$G$6:$G$15,MATCH(O139,'Scales'!$E$6:$E$15,0)),""))</f>
        <v/>
      </c>
      <c r="Q139" s="23">
        <f>IF(M139="",FALSE,COUNTIF('Scales'!$Q$6:$Q$35,M139)&gt;0)</f>
        <v/>
      </c>
      <c r="R139" s="23">
        <f>IF(A139="","",IF(ISNUMBER(A139),A139,IFERROR(VALUE(A139),IF(ISNUMBER(SEARCH("12",A139)),12,IF(ISNUMBER(SEARCH("11",A139)),11,IF(ISNUMBER(SEARCH("10",A139)),10,IF(ISNUMBER(SEARCH("9",A139)),9,IF(ISNUMBER(SEARCH("고1",A139)),10,IF(ISNUMBER(SEARCH("고2",A139)),11,IF(ISNUMBER(SEARCH("고3",A139)),12,IF(ISNUMBER(SEARCH("중3",A139)),9,IF(ISNUMBER(SEARCH("FRESH",A139)),9,IF(ISNUMBER(SEARCH("SOPH",A139)),10,IF(ISNUMBER(SEARCH("JUN",A139)),11,IF(ISNUMBER(SEARCH("SEN",A139)),12,"")))))))))))))))</f>
        <v/>
      </c>
      <c r="S139" s="23">
        <f>IF(E139="",1,IF(ISNUMBER(E139),IF(E139&gt;=0,E139,""),""))</f>
        <v/>
      </c>
      <c r="T139" s="23">
        <f>IFERROR(INDEX('Scales'!$T$6:$T$17,MATCH(I139,'Scales'!$S$6:$S$17,0))="Yes",FALSE)</f>
        <v/>
      </c>
      <c r="U139" s="23">
        <f>IF(AND(ISNUMBER(K139),ISNUMBER(S139),H139&lt;&gt;"No",OR(R139="",AND(R139&gt;='Start Here'!$C$7,R139&lt;='Start Here'!$C$8)),OR('Start Here'!$C$9="All graded courses",T139)),1,0)</f>
        <v/>
      </c>
      <c r="V139" s="23">
        <f>IF(U139=1,K139*S139,0)</f>
        <v/>
      </c>
      <c r="W139" s="23">
        <f>IF(U139=1,S139,0)</f>
        <v/>
      </c>
      <c r="X139" s="23">
        <f>IF(F139="",0,1)</f>
        <v/>
      </c>
      <c r="Y139" s="23">
        <f>IF(OR(F139="",Q139),0,IF(AND(ISNUMBER(K139),S139&lt;&gt;""),0,1))</f>
        <v/>
      </c>
      <c r="Z139" s="23">
        <f>IF(C139="",0,SUMPRODUCT(MAX(('Scales'!$V$6:$V$125&lt;&gt;"")*ISNUMBER(SEARCH('Scales'!$V$6:$V$125," "&amp;C139&amp;" "))*(ROW('Scales'!$V$6:$V$125)-5))))</f>
        <v/>
      </c>
      <c r="AA139" s="23">
        <f>IF(F139="","",IFERROR(IF(INDEX('Scales'!$H$6:$H$15,MATCH(O139,'Scales'!$E$6:$E$15,0))="",9E+99,INDEX('Scales'!$H$6:$H$15,MATCH(O139,'Scales'!$E$6:$E$15,0))),9E+99))</f>
        <v/>
      </c>
      <c r="AB139" s="23">
        <f>IF(N139="","",IF(AND(ISNUMBER(F139),N139&gt;0,N139&lt;=1,AA139=100),N139*100,N139))</f>
        <v/>
      </c>
    </row>
    <row r="140">
      <c r="A140" s="24" t="n"/>
      <c r="B140" s="18" t="n"/>
      <c r="C140" s="18" t="n"/>
      <c r="D140" s="18" t="n"/>
      <c r="E140" s="25" t="n"/>
      <c r="F140" s="24" t="n"/>
      <c r="G140" s="18" t="n"/>
      <c r="H140" s="24" t="n"/>
      <c r="I140" s="19">
        <f>IF(AND(C140="",D140=""),"",IF(D140&lt;&gt;"",D140,IF(Z140=0,"Other",INDEX('Scales'!$W$6:$W$125,Z140))))</f>
        <v/>
      </c>
      <c r="J140" s="26">
        <f>IF(OR(F140="",Q140,O140=0),"",IF(P140="Exact match",IFERROR(INDEX('Scales'!$N$6:$N$125,MATCH(O140&amp;"|"&amp;M140,'Scales'!$O$6:$O$125,0)),""),IF(ISNUMBER(AB140),IF(P140="4.0 points","",IF(AND(AB140&gt;=0,AB140&lt;=AA140),IFERROR(INDEX('Scales'!$N$6:$N$125,MATCH(O140&amp;"|"&amp;SUMPRODUCT(MAX(('Scales'!$K$6:$K$125=O140)*('Scales'!$M$6:$M$125&lt;=AB140)*'Scales'!$M$6:$M$125)),'Scales'!$O$6:$O$125,0)),""),"")),IFERROR(INDEX('Scales'!$N$6:$N$125,MATCH("1|"&amp;M140,'Scales'!$O$6:$O$125,0)),""))))</f>
        <v/>
      </c>
      <c r="K140" s="27">
        <f>IF(OR(F140="",Q140),"",IF(AND(P140="4.0 points",ISNUMBER(AB140)),IF(AND(AB140&gt;=0,AB140&lt;=AA140),MIN(4,AB140),""),IF(J140="","",IFERROR(INDEX('Scales'!$B$6:$C$18,MATCH(J140,'Scales'!$A$6:$A$18,0),'Scales'!$B$3),""))))</f>
        <v/>
      </c>
      <c r="L140" s="19">
        <f>IF(AND(A140="",C140="",F140=""),"",IF(F140="","Add a grade",IF(Q140,"Not counted (P, W, I grade)",IF(O140=0,"Unknown scale: pick one in column G",IF(NOT(ISNUMBER(K140)),"Check grade: not valid on this scale",IF(S140="","Check credits: use a number",IF(U140=1,"Counted","Not counted (settings)")))))))</f>
        <v/>
      </c>
      <c r="M140" s="23">
        <f>IF(F140="","",SUBSTITUTE(SUBSTITUTE(SUBSTITUTE(SUBSTITUTE(UPPER(TRIM(F140)),"%",""),"PLUS","+"),"MINUS","-")," ",""))</f>
        <v/>
      </c>
      <c r="N140" s="23">
        <f>IF(M140="","",IFERROR(VALUE(M140),""))</f>
        <v/>
      </c>
      <c r="O140" s="23">
        <f>IF(F140="","",IF(G140="",'Scales'!$F$3,IFERROR(INDEX('Scales'!$E$6:$E$15,MATCH(G140,'Scales'!$F$6:$F$15,0)),0)))</f>
        <v/>
      </c>
      <c r="P140" s="23">
        <f>IF(F140="","",IFERROR(INDEX('Scales'!$G$6:$G$15,MATCH(O140,'Scales'!$E$6:$E$15,0)),""))</f>
        <v/>
      </c>
      <c r="Q140" s="23">
        <f>IF(M140="",FALSE,COUNTIF('Scales'!$Q$6:$Q$35,M140)&gt;0)</f>
        <v/>
      </c>
      <c r="R140" s="23">
        <f>IF(A140="","",IF(ISNUMBER(A140),A140,IFERROR(VALUE(A140),IF(ISNUMBER(SEARCH("12",A140)),12,IF(ISNUMBER(SEARCH("11",A140)),11,IF(ISNUMBER(SEARCH("10",A140)),10,IF(ISNUMBER(SEARCH("9",A140)),9,IF(ISNUMBER(SEARCH("고1",A140)),10,IF(ISNUMBER(SEARCH("고2",A140)),11,IF(ISNUMBER(SEARCH("고3",A140)),12,IF(ISNUMBER(SEARCH("중3",A140)),9,IF(ISNUMBER(SEARCH("FRESH",A140)),9,IF(ISNUMBER(SEARCH("SOPH",A140)),10,IF(ISNUMBER(SEARCH("JUN",A140)),11,IF(ISNUMBER(SEARCH("SEN",A140)),12,"")))))))))))))))</f>
        <v/>
      </c>
      <c r="S140" s="23">
        <f>IF(E140="",1,IF(ISNUMBER(E140),IF(E140&gt;=0,E140,""),""))</f>
        <v/>
      </c>
      <c r="T140" s="23">
        <f>IFERROR(INDEX('Scales'!$T$6:$T$17,MATCH(I140,'Scales'!$S$6:$S$17,0))="Yes",FALSE)</f>
        <v/>
      </c>
      <c r="U140" s="23">
        <f>IF(AND(ISNUMBER(K140),ISNUMBER(S140),H140&lt;&gt;"No",OR(R140="",AND(R140&gt;='Start Here'!$C$7,R140&lt;='Start Here'!$C$8)),OR('Start Here'!$C$9="All graded courses",T140)),1,0)</f>
        <v/>
      </c>
      <c r="V140" s="23">
        <f>IF(U140=1,K140*S140,0)</f>
        <v/>
      </c>
      <c r="W140" s="23">
        <f>IF(U140=1,S140,0)</f>
        <v/>
      </c>
      <c r="X140" s="23">
        <f>IF(F140="",0,1)</f>
        <v/>
      </c>
      <c r="Y140" s="23">
        <f>IF(OR(F140="",Q140),0,IF(AND(ISNUMBER(K140),S140&lt;&gt;""),0,1))</f>
        <v/>
      </c>
      <c r="Z140" s="23">
        <f>IF(C140="",0,SUMPRODUCT(MAX(('Scales'!$V$6:$V$125&lt;&gt;"")*ISNUMBER(SEARCH('Scales'!$V$6:$V$125," "&amp;C140&amp;" "))*(ROW('Scales'!$V$6:$V$125)-5))))</f>
        <v/>
      </c>
      <c r="AA140" s="23">
        <f>IF(F140="","",IFERROR(IF(INDEX('Scales'!$H$6:$H$15,MATCH(O140,'Scales'!$E$6:$E$15,0))="",9E+99,INDEX('Scales'!$H$6:$H$15,MATCH(O140,'Scales'!$E$6:$E$15,0))),9E+99))</f>
        <v/>
      </c>
      <c r="AB140" s="23">
        <f>IF(N140="","",IF(AND(ISNUMBER(F140),N140&gt;0,N140&lt;=1,AA140=100),N140*100,N140))</f>
        <v/>
      </c>
    </row>
    <row r="141">
      <c r="A141" s="24" t="n"/>
      <c r="B141" s="18" t="n"/>
      <c r="C141" s="18" t="n"/>
      <c r="D141" s="18" t="n"/>
      <c r="E141" s="25" t="n"/>
      <c r="F141" s="24" t="n"/>
      <c r="G141" s="18" t="n"/>
      <c r="H141" s="24" t="n"/>
      <c r="I141" s="19">
        <f>IF(AND(C141="",D141=""),"",IF(D141&lt;&gt;"",D141,IF(Z141=0,"Other",INDEX('Scales'!$W$6:$W$125,Z141))))</f>
        <v/>
      </c>
      <c r="J141" s="26">
        <f>IF(OR(F141="",Q141,O141=0),"",IF(P141="Exact match",IFERROR(INDEX('Scales'!$N$6:$N$125,MATCH(O141&amp;"|"&amp;M141,'Scales'!$O$6:$O$125,0)),""),IF(ISNUMBER(AB141),IF(P141="4.0 points","",IF(AND(AB141&gt;=0,AB141&lt;=AA141),IFERROR(INDEX('Scales'!$N$6:$N$125,MATCH(O141&amp;"|"&amp;SUMPRODUCT(MAX(('Scales'!$K$6:$K$125=O141)*('Scales'!$M$6:$M$125&lt;=AB141)*'Scales'!$M$6:$M$125)),'Scales'!$O$6:$O$125,0)),""),"")),IFERROR(INDEX('Scales'!$N$6:$N$125,MATCH("1|"&amp;M141,'Scales'!$O$6:$O$125,0)),""))))</f>
        <v/>
      </c>
      <c r="K141" s="27">
        <f>IF(OR(F141="",Q141),"",IF(AND(P141="4.0 points",ISNUMBER(AB141)),IF(AND(AB141&gt;=0,AB141&lt;=AA141),MIN(4,AB141),""),IF(J141="","",IFERROR(INDEX('Scales'!$B$6:$C$18,MATCH(J141,'Scales'!$A$6:$A$18,0),'Scales'!$B$3),""))))</f>
        <v/>
      </c>
      <c r="L141" s="19">
        <f>IF(AND(A141="",C141="",F141=""),"",IF(F141="","Add a grade",IF(Q141,"Not counted (P, W, I grade)",IF(O141=0,"Unknown scale: pick one in column G",IF(NOT(ISNUMBER(K141)),"Check grade: not valid on this scale",IF(S141="","Check credits: use a number",IF(U141=1,"Counted","Not counted (settings)")))))))</f>
        <v/>
      </c>
      <c r="M141" s="23">
        <f>IF(F141="","",SUBSTITUTE(SUBSTITUTE(SUBSTITUTE(SUBSTITUTE(UPPER(TRIM(F141)),"%",""),"PLUS","+"),"MINUS","-")," ",""))</f>
        <v/>
      </c>
      <c r="N141" s="23">
        <f>IF(M141="","",IFERROR(VALUE(M141),""))</f>
        <v/>
      </c>
      <c r="O141" s="23">
        <f>IF(F141="","",IF(G141="",'Scales'!$F$3,IFERROR(INDEX('Scales'!$E$6:$E$15,MATCH(G141,'Scales'!$F$6:$F$15,0)),0)))</f>
        <v/>
      </c>
      <c r="P141" s="23">
        <f>IF(F141="","",IFERROR(INDEX('Scales'!$G$6:$G$15,MATCH(O141,'Scales'!$E$6:$E$15,0)),""))</f>
        <v/>
      </c>
      <c r="Q141" s="23">
        <f>IF(M141="",FALSE,COUNTIF('Scales'!$Q$6:$Q$35,M141)&gt;0)</f>
        <v/>
      </c>
      <c r="R141" s="23">
        <f>IF(A141="","",IF(ISNUMBER(A141),A141,IFERROR(VALUE(A141),IF(ISNUMBER(SEARCH("12",A141)),12,IF(ISNUMBER(SEARCH("11",A141)),11,IF(ISNUMBER(SEARCH("10",A141)),10,IF(ISNUMBER(SEARCH("9",A141)),9,IF(ISNUMBER(SEARCH("고1",A141)),10,IF(ISNUMBER(SEARCH("고2",A141)),11,IF(ISNUMBER(SEARCH("고3",A141)),12,IF(ISNUMBER(SEARCH("중3",A141)),9,IF(ISNUMBER(SEARCH("FRESH",A141)),9,IF(ISNUMBER(SEARCH("SOPH",A141)),10,IF(ISNUMBER(SEARCH("JUN",A141)),11,IF(ISNUMBER(SEARCH("SEN",A141)),12,"")))))))))))))))</f>
        <v/>
      </c>
      <c r="S141" s="23">
        <f>IF(E141="",1,IF(ISNUMBER(E141),IF(E141&gt;=0,E141,""),""))</f>
        <v/>
      </c>
      <c r="T141" s="23">
        <f>IFERROR(INDEX('Scales'!$T$6:$T$17,MATCH(I141,'Scales'!$S$6:$S$17,0))="Yes",FALSE)</f>
        <v/>
      </c>
      <c r="U141" s="23">
        <f>IF(AND(ISNUMBER(K141),ISNUMBER(S141),H141&lt;&gt;"No",OR(R141="",AND(R141&gt;='Start Here'!$C$7,R141&lt;='Start Here'!$C$8)),OR('Start Here'!$C$9="All graded courses",T141)),1,0)</f>
        <v/>
      </c>
      <c r="V141" s="23">
        <f>IF(U141=1,K141*S141,0)</f>
        <v/>
      </c>
      <c r="W141" s="23">
        <f>IF(U141=1,S141,0)</f>
        <v/>
      </c>
      <c r="X141" s="23">
        <f>IF(F141="",0,1)</f>
        <v/>
      </c>
      <c r="Y141" s="23">
        <f>IF(OR(F141="",Q141),0,IF(AND(ISNUMBER(K141),S141&lt;&gt;""),0,1))</f>
        <v/>
      </c>
      <c r="Z141" s="23">
        <f>IF(C141="",0,SUMPRODUCT(MAX(('Scales'!$V$6:$V$125&lt;&gt;"")*ISNUMBER(SEARCH('Scales'!$V$6:$V$125," "&amp;C141&amp;" "))*(ROW('Scales'!$V$6:$V$125)-5))))</f>
        <v/>
      </c>
      <c r="AA141" s="23">
        <f>IF(F141="","",IFERROR(IF(INDEX('Scales'!$H$6:$H$15,MATCH(O141,'Scales'!$E$6:$E$15,0))="",9E+99,INDEX('Scales'!$H$6:$H$15,MATCH(O141,'Scales'!$E$6:$E$15,0))),9E+99))</f>
        <v/>
      </c>
      <c r="AB141" s="23">
        <f>IF(N141="","",IF(AND(ISNUMBER(F141),N141&gt;0,N141&lt;=1,AA141=100),N141*100,N141))</f>
        <v/>
      </c>
    </row>
    <row r="142">
      <c r="A142" s="24" t="n"/>
      <c r="B142" s="18" t="n"/>
      <c r="C142" s="18" t="n"/>
      <c r="D142" s="18" t="n"/>
      <c r="E142" s="25" t="n"/>
      <c r="F142" s="24" t="n"/>
      <c r="G142" s="18" t="n"/>
      <c r="H142" s="24" t="n"/>
      <c r="I142" s="19">
        <f>IF(AND(C142="",D142=""),"",IF(D142&lt;&gt;"",D142,IF(Z142=0,"Other",INDEX('Scales'!$W$6:$W$125,Z142))))</f>
        <v/>
      </c>
      <c r="J142" s="26">
        <f>IF(OR(F142="",Q142,O142=0),"",IF(P142="Exact match",IFERROR(INDEX('Scales'!$N$6:$N$125,MATCH(O142&amp;"|"&amp;M142,'Scales'!$O$6:$O$125,0)),""),IF(ISNUMBER(AB142),IF(P142="4.0 points","",IF(AND(AB142&gt;=0,AB142&lt;=AA142),IFERROR(INDEX('Scales'!$N$6:$N$125,MATCH(O142&amp;"|"&amp;SUMPRODUCT(MAX(('Scales'!$K$6:$K$125=O142)*('Scales'!$M$6:$M$125&lt;=AB142)*'Scales'!$M$6:$M$125)),'Scales'!$O$6:$O$125,0)),""),"")),IFERROR(INDEX('Scales'!$N$6:$N$125,MATCH("1|"&amp;M142,'Scales'!$O$6:$O$125,0)),""))))</f>
        <v/>
      </c>
      <c r="K142" s="27">
        <f>IF(OR(F142="",Q142),"",IF(AND(P142="4.0 points",ISNUMBER(AB142)),IF(AND(AB142&gt;=0,AB142&lt;=AA142),MIN(4,AB142),""),IF(J142="","",IFERROR(INDEX('Scales'!$B$6:$C$18,MATCH(J142,'Scales'!$A$6:$A$18,0),'Scales'!$B$3),""))))</f>
        <v/>
      </c>
      <c r="L142" s="19">
        <f>IF(AND(A142="",C142="",F142=""),"",IF(F142="","Add a grade",IF(Q142,"Not counted (P, W, I grade)",IF(O142=0,"Unknown scale: pick one in column G",IF(NOT(ISNUMBER(K142)),"Check grade: not valid on this scale",IF(S142="","Check credits: use a number",IF(U142=1,"Counted","Not counted (settings)")))))))</f>
        <v/>
      </c>
      <c r="M142" s="23">
        <f>IF(F142="","",SUBSTITUTE(SUBSTITUTE(SUBSTITUTE(SUBSTITUTE(UPPER(TRIM(F142)),"%",""),"PLUS","+"),"MINUS","-")," ",""))</f>
        <v/>
      </c>
      <c r="N142" s="23">
        <f>IF(M142="","",IFERROR(VALUE(M142),""))</f>
        <v/>
      </c>
      <c r="O142" s="23">
        <f>IF(F142="","",IF(G142="",'Scales'!$F$3,IFERROR(INDEX('Scales'!$E$6:$E$15,MATCH(G142,'Scales'!$F$6:$F$15,0)),0)))</f>
        <v/>
      </c>
      <c r="P142" s="23">
        <f>IF(F142="","",IFERROR(INDEX('Scales'!$G$6:$G$15,MATCH(O142,'Scales'!$E$6:$E$15,0)),""))</f>
        <v/>
      </c>
      <c r="Q142" s="23">
        <f>IF(M142="",FALSE,COUNTIF('Scales'!$Q$6:$Q$35,M142)&gt;0)</f>
        <v/>
      </c>
      <c r="R142" s="23">
        <f>IF(A142="","",IF(ISNUMBER(A142),A142,IFERROR(VALUE(A142),IF(ISNUMBER(SEARCH("12",A142)),12,IF(ISNUMBER(SEARCH("11",A142)),11,IF(ISNUMBER(SEARCH("10",A142)),10,IF(ISNUMBER(SEARCH("9",A142)),9,IF(ISNUMBER(SEARCH("고1",A142)),10,IF(ISNUMBER(SEARCH("고2",A142)),11,IF(ISNUMBER(SEARCH("고3",A142)),12,IF(ISNUMBER(SEARCH("중3",A142)),9,IF(ISNUMBER(SEARCH("FRESH",A142)),9,IF(ISNUMBER(SEARCH("SOPH",A142)),10,IF(ISNUMBER(SEARCH("JUN",A142)),11,IF(ISNUMBER(SEARCH("SEN",A142)),12,"")))))))))))))))</f>
        <v/>
      </c>
      <c r="S142" s="23">
        <f>IF(E142="",1,IF(ISNUMBER(E142),IF(E142&gt;=0,E142,""),""))</f>
        <v/>
      </c>
      <c r="T142" s="23">
        <f>IFERROR(INDEX('Scales'!$T$6:$T$17,MATCH(I142,'Scales'!$S$6:$S$17,0))="Yes",FALSE)</f>
        <v/>
      </c>
      <c r="U142" s="23">
        <f>IF(AND(ISNUMBER(K142),ISNUMBER(S142),H142&lt;&gt;"No",OR(R142="",AND(R142&gt;='Start Here'!$C$7,R142&lt;='Start Here'!$C$8)),OR('Start Here'!$C$9="All graded courses",T142)),1,0)</f>
        <v/>
      </c>
      <c r="V142" s="23">
        <f>IF(U142=1,K142*S142,0)</f>
        <v/>
      </c>
      <c r="W142" s="23">
        <f>IF(U142=1,S142,0)</f>
        <v/>
      </c>
      <c r="X142" s="23">
        <f>IF(F142="",0,1)</f>
        <v/>
      </c>
      <c r="Y142" s="23">
        <f>IF(OR(F142="",Q142),0,IF(AND(ISNUMBER(K142),S142&lt;&gt;""),0,1))</f>
        <v/>
      </c>
      <c r="Z142" s="23">
        <f>IF(C142="",0,SUMPRODUCT(MAX(('Scales'!$V$6:$V$125&lt;&gt;"")*ISNUMBER(SEARCH('Scales'!$V$6:$V$125," "&amp;C142&amp;" "))*(ROW('Scales'!$V$6:$V$125)-5))))</f>
        <v/>
      </c>
      <c r="AA142" s="23">
        <f>IF(F142="","",IFERROR(IF(INDEX('Scales'!$H$6:$H$15,MATCH(O142,'Scales'!$E$6:$E$15,0))="",9E+99,INDEX('Scales'!$H$6:$H$15,MATCH(O142,'Scales'!$E$6:$E$15,0))),9E+99))</f>
        <v/>
      </c>
      <c r="AB142" s="23">
        <f>IF(N142="","",IF(AND(ISNUMBER(F142),N142&gt;0,N142&lt;=1,AA142=100),N142*100,N142))</f>
        <v/>
      </c>
    </row>
    <row r="143">
      <c r="A143" s="24" t="n"/>
      <c r="B143" s="18" t="n"/>
      <c r="C143" s="18" t="n"/>
      <c r="D143" s="18" t="n"/>
      <c r="E143" s="25" t="n"/>
      <c r="F143" s="24" t="n"/>
      <c r="G143" s="18" t="n"/>
      <c r="H143" s="24" t="n"/>
      <c r="I143" s="19">
        <f>IF(AND(C143="",D143=""),"",IF(D143&lt;&gt;"",D143,IF(Z143=0,"Other",INDEX('Scales'!$W$6:$W$125,Z143))))</f>
        <v/>
      </c>
      <c r="J143" s="26">
        <f>IF(OR(F143="",Q143,O143=0),"",IF(P143="Exact match",IFERROR(INDEX('Scales'!$N$6:$N$125,MATCH(O143&amp;"|"&amp;M143,'Scales'!$O$6:$O$125,0)),""),IF(ISNUMBER(AB143),IF(P143="4.0 points","",IF(AND(AB143&gt;=0,AB143&lt;=AA143),IFERROR(INDEX('Scales'!$N$6:$N$125,MATCH(O143&amp;"|"&amp;SUMPRODUCT(MAX(('Scales'!$K$6:$K$125=O143)*('Scales'!$M$6:$M$125&lt;=AB143)*'Scales'!$M$6:$M$125)),'Scales'!$O$6:$O$125,0)),""),"")),IFERROR(INDEX('Scales'!$N$6:$N$125,MATCH("1|"&amp;M143,'Scales'!$O$6:$O$125,0)),""))))</f>
        <v/>
      </c>
      <c r="K143" s="27">
        <f>IF(OR(F143="",Q143),"",IF(AND(P143="4.0 points",ISNUMBER(AB143)),IF(AND(AB143&gt;=0,AB143&lt;=AA143),MIN(4,AB143),""),IF(J143="","",IFERROR(INDEX('Scales'!$B$6:$C$18,MATCH(J143,'Scales'!$A$6:$A$18,0),'Scales'!$B$3),""))))</f>
        <v/>
      </c>
      <c r="L143" s="19">
        <f>IF(AND(A143="",C143="",F143=""),"",IF(F143="","Add a grade",IF(Q143,"Not counted (P, W, I grade)",IF(O143=0,"Unknown scale: pick one in column G",IF(NOT(ISNUMBER(K143)),"Check grade: not valid on this scale",IF(S143="","Check credits: use a number",IF(U143=1,"Counted","Not counted (settings)")))))))</f>
        <v/>
      </c>
      <c r="M143" s="23">
        <f>IF(F143="","",SUBSTITUTE(SUBSTITUTE(SUBSTITUTE(SUBSTITUTE(UPPER(TRIM(F143)),"%",""),"PLUS","+"),"MINUS","-")," ",""))</f>
        <v/>
      </c>
      <c r="N143" s="23">
        <f>IF(M143="","",IFERROR(VALUE(M143),""))</f>
        <v/>
      </c>
      <c r="O143" s="23">
        <f>IF(F143="","",IF(G143="",'Scales'!$F$3,IFERROR(INDEX('Scales'!$E$6:$E$15,MATCH(G143,'Scales'!$F$6:$F$15,0)),0)))</f>
        <v/>
      </c>
      <c r="P143" s="23">
        <f>IF(F143="","",IFERROR(INDEX('Scales'!$G$6:$G$15,MATCH(O143,'Scales'!$E$6:$E$15,0)),""))</f>
        <v/>
      </c>
      <c r="Q143" s="23">
        <f>IF(M143="",FALSE,COUNTIF('Scales'!$Q$6:$Q$35,M143)&gt;0)</f>
        <v/>
      </c>
      <c r="R143" s="23">
        <f>IF(A143="","",IF(ISNUMBER(A143),A143,IFERROR(VALUE(A143),IF(ISNUMBER(SEARCH("12",A143)),12,IF(ISNUMBER(SEARCH("11",A143)),11,IF(ISNUMBER(SEARCH("10",A143)),10,IF(ISNUMBER(SEARCH("9",A143)),9,IF(ISNUMBER(SEARCH("고1",A143)),10,IF(ISNUMBER(SEARCH("고2",A143)),11,IF(ISNUMBER(SEARCH("고3",A143)),12,IF(ISNUMBER(SEARCH("중3",A143)),9,IF(ISNUMBER(SEARCH("FRESH",A143)),9,IF(ISNUMBER(SEARCH("SOPH",A143)),10,IF(ISNUMBER(SEARCH("JUN",A143)),11,IF(ISNUMBER(SEARCH("SEN",A143)),12,"")))))))))))))))</f>
        <v/>
      </c>
      <c r="S143" s="23">
        <f>IF(E143="",1,IF(ISNUMBER(E143),IF(E143&gt;=0,E143,""),""))</f>
        <v/>
      </c>
      <c r="T143" s="23">
        <f>IFERROR(INDEX('Scales'!$T$6:$T$17,MATCH(I143,'Scales'!$S$6:$S$17,0))="Yes",FALSE)</f>
        <v/>
      </c>
      <c r="U143" s="23">
        <f>IF(AND(ISNUMBER(K143),ISNUMBER(S143),H143&lt;&gt;"No",OR(R143="",AND(R143&gt;='Start Here'!$C$7,R143&lt;='Start Here'!$C$8)),OR('Start Here'!$C$9="All graded courses",T143)),1,0)</f>
        <v/>
      </c>
      <c r="V143" s="23">
        <f>IF(U143=1,K143*S143,0)</f>
        <v/>
      </c>
      <c r="W143" s="23">
        <f>IF(U143=1,S143,0)</f>
        <v/>
      </c>
      <c r="X143" s="23">
        <f>IF(F143="",0,1)</f>
        <v/>
      </c>
      <c r="Y143" s="23">
        <f>IF(OR(F143="",Q143),0,IF(AND(ISNUMBER(K143),S143&lt;&gt;""),0,1))</f>
        <v/>
      </c>
      <c r="Z143" s="23">
        <f>IF(C143="",0,SUMPRODUCT(MAX(('Scales'!$V$6:$V$125&lt;&gt;"")*ISNUMBER(SEARCH('Scales'!$V$6:$V$125," "&amp;C143&amp;" "))*(ROW('Scales'!$V$6:$V$125)-5))))</f>
        <v/>
      </c>
      <c r="AA143" s="23">
        <f>IF(F143="","",IFERROR(IF(INDEX('Scales'!$H$6:$H$15,MATCH(O143,'Scales'!$E$6:$E$15,0))="",9E+99,INDEX('Scales'!$H$6:$H$15,MATCH(O143,'Scales'!$E$6:$E$15,0))),9E+99))</f>
        <v/>
      </c>
      <c r="AB143" s="23">
        <f>IF(N143="","",IF(AND(ISNUMBER(F143),N143&gt;0,N143&lt;=1,AA143=100),N143*100,N143))</f>
        <v/>
      </c>
    </row>
    <row r="144">
      <c r="A144" s="24" t="n"/>
      <c r="B144" s="18" t="n"/>
      <c r="C144" s="18" t="n"/>
      <c r="D144" s="18" t="n"/>
      <c r="E144" s="25" t="n"/>
      <c r="F144" s="24" t="n"/>
      <c r="G144" s="18" t="n"/>
      <c r="H144" s="24" t="n"/>
      <c r="I144" s="19">
        <f>IF(AND(C144="",D144=""),"",IF(D144&lt;&gt;"",D144,IF(Z144=0,"Other",INDEX('Scales'!$W$6:$W$125,Z144))))</f>
        <v/>
      </c>
      <c r="J144" s="26">
        <f>IF(OR(F144="",Q144,O144=0),"",IF(P144="Exact match",IFERROR(INDEX('Scales'!$N$6:$N$125,MATCH(O144&amp;"|"&amp;M144,'Scales'!$O$6:$O$125,0)),""),IF(ISNUMBER(AB144),IF(P144="4.0 points","",IF(AND(AB144&gt;=0,AB144&lt;=AA144),IFERROR(INDEX('Scales'!$N$6:$N$125,MATCH(O144&amp;"|"&amp;SUMPRODUCT(MAX(('Scales'!$K$6:$K$125=O144)*('Scales'!$M$6:$M$125&lt;=AB144)*'Scales'!$M$6:$M$125)),'Scales'!$O$6:$O$125,0)),""),"")),IFERROR(INDEX('Scales'!$N$6:$N$125,MATCH("1|"&amp;M144,'Scales'!$O$6:$O$125,0)),""))))</f>
        <v/>
      </c>
      <c r="K144" s="27">
        <f>IF(OR(F144="",Q144),"",IF(AND(P144="4.0 points",ISNUMBER(AB144)),IF(AND(AB144&gt;=0,AB144&lt;=AA144),MIN(4,AB144),""),IF(J144="","",IFERROR(INDEX('Scales'!$B$6:$C$18,MATCH(J144,'Scales'!$A$6:$A$18,0),'Scales'!$B$3),""))))</f>
        <v/>
      </c>
      <c r="L144" s="19">
        <f>IF(AND(A144="",C144="",F144=""),"",IF(F144="","Add a grade",IF(Q144,"Not counted (P, W, I grade)",IF(O144=0,"Unknown scale: pick one in column G",IF(NOT(ISNUMBER(K144)),"Check grade: not valid on this scale",IF(S144="","Check credits: use a number",IF(U144=1,"Counted","Not counted (settings)")))))))</f>
        <v/>
      </c>
      <c r="M144" s="23">
        <f>IF(F144="","",SUBSTITUTE(SUBSTITUTE(SUBSTITUTE(SUBSTITUTE(UPPER(TRIM(F144)),"%",""),"PLUS","+"),"MINUS","-")," ",""))</f>
        <v/>
      </c>
      <c r="N144" s="23">
        <f>IF(M144="","",IFERROR(VALUE(M144),""))</f>
        <v/>
      </c>
      <c r="O144" s="23">
        <f>IF(F144="","",IF(G144="",'Scales'!$F$3,IFERROR(INDEX('Scales'!$E$6:$E$15,MATCH(G144,'Scales'!$F$6:$F$15,0)),0)))</f>
        <v/>
      </c>
      <c r="P144" s="23">
        <f>IF(F144="","",IFERROR(INDEX('Scales'!$G$6:$G$15,MATCH(O144,'Scales'!$E$6:$E$15,0)),""))</f>
        <v/>
      </c>
      <c r="Q144" s="23">
        <f>IF(M144="",FALSE,COUNTIF('Scales'!$Q$6:$Q$35,M144)&gt;0)</f>
        <v/>
      </c>
      <c r="R144" s="23">
        <f>IF(A144="","",IF(ISNUMBER(A144),A144,IFERROR(VALUE(A144),IF(ISNUMBER(SEARCH("12",A144)),12,IF(ISNUMBER(SEARCH("11",A144)),11,IF(ISNUMBER(SEARCH("10",A144)),10,IF(ISNUMBER(SEARCH("9",A144)),9,IF(ISNUMBER(SEARCH("고1",A144)),10,IF(ISNUMBER(SEARCH("고2",A144)),11,IF(ISNUMBER(SEARCH("고3",A144)),12,IF(ISNUMBER(SEARCH("중3",A144)),9,IF(ISNUMBER(SEARCH("FRESH",A144)),9,IF(ISNUMBER(SEARCH("SOPH",A144)),10,IF(ISNUMBER(SEARCH("JUN",A144)),11,IF(ISNUMBER(SEARCH("SEN",A144)),12,"")))))))))))))))</f>
        <v/>
      </c>
      <c r="S144" s="23">
        <f>IF(E144="",1,IF(ISNUMBER(E144),IF(E144&gt;=0,E144,""),""))</f>
        <v/>
      </c>
      <c r="T144" s="23">
        <f>IFERROR(INDEX('Scales'!$T$6:$T$17,MATCH(I144,'Scales'!$S$6:$S$17,0))="Yes",FALSE)</f>
        <v/>
      </c>
      <c r="U144" s="23">
        <f>IF(AND(ISNUMBER(K144),ISNUMBER(S144),H144&lt;&gt;"No",OR(R144="",AND(R144&gt;='Start Here'!$C$7,R144&lt;='Start Here'!$C$8)),OR('Start Here'!$C$9="All graded courses",T144)),1,0)</f>
        <v/>
      </c>
      <c r="V144" s="23">
        <f>IF(U144=1,K144*S144,0)</f>
        <v/>
      </c>
      <c r="W144" s="23">
        <f>IF(U144=1,S144,0)</f>
        <v/>
      </c>
      <c r="X144" s="23">
        <f>IF(F144="",0,1)</f>
        <v/>
      </c>
      <c r="Y144" s="23">
        <f>IF(OR(F144="",Q144),0,IF(AND(ISNUMBER(K144),S144&lt;&gt;""),0,1))</f>
        <v/>
      </c>
      <c r="Z144" s="23">
        <f>IF(C144="",0,SUMPRODUCT(MAX(('Scales'!$V$6:$V$125&lt;&gt;"")*ISNUMBER(SEARCH('Scales'!$V$6:$V$125," "&amp;C144&amp;" "))*(ROW('Scales'!$V$6:$V$125)-5))))</f>
        <v/>
      </c>
      <c r="AA144" s="23">
        <f>IF(F144="","",IFERROR(IF(INDEX('Scales'!$H$6:$H$15,MATCH(O144,'Scales'!$E$6:$E$15,0))="",9E+99,INDEX('Scales'!$H$6:$H$15,MATCH(O144,'Scales'!$E$6:$E$15,0))),9E+99))</f>
        <v/>
      </c>
      <c r="AB144" s="23">
        <f>IF(N144="","",IF(AND(ISNUMBER(F144),N144&gt;0,N144&lt;=1,AA144=100),N144*100,N144))</f>
        <v/>
      </c>
    </row>
    <row r="145">
      <c r="A145" s="24" t="n"/>
      <c r="B145" s="18" t="n"/>
      <c r="C145" s="18" t="n"/>
      <c r="D145" s="18" t="n"/>
      <c r="E145" s="25" t="n"/>
      <c r="F145" s="24" t="n"/>
      <c r="G145" s="18" t="n"/>
      <c r="H145" s="24" t="n"/>
      <c r="I145" s="19">
        <f>IF(AND(C145="",D145=""),"",IF(D145&lt;&gt;"",D145,IF(Z145=0,"Other",INDEX('Scales'!$W$6:$W$125,Z145))))</f>
        <v/>
      </c>
      <c r="J145" s="26">
        <f>IF(OR(F145="",Q145,O145=0),"",IF(P145="Exact match",IFERROR(INDEX('Scales'!$N$6:$N$125,MATCH(O145&amp;"|"&amp;M145,'Scales'!$O$6:$O$125,0)),""),IF(ISNUMBER(AB145),IF(P145="4.0 points","",IF(AND(AB145&gt;=0,AB145&lt;=AA145),IFERROR(INDEX('Scales'!$N$6:$N$125,MATCH(O145&amp;"|"&amp;SUMPRODUCT(MAX(('Scales'!$K$6:$K$125=O145)*('Scales'!$M$6:$M$125&lt;=AB145)*'Scales'!$M$6:$M$125)),'Scales'!$O$6:$O$125,0)),""),"")),IFERROR(INDEX('Scales'!$N$6:$N$125,MATCH("1|"&amp;M145,'Scales'!$O$6:$O$125,0)),""))))</f>
        <v/>
      </c>
      <c r="K145" s="27">
        <f>IF(OR(F145="",Q145),"",IF(AND(P145="4.0 points",ISNUMBER(AB145)),IF(AND(AB145&gt;=0,AB145&lt;=AA145),MIN(4,AB145),""),IF(J145="","",IFERROR(INDEX('Scales'!$B$6:$C$18,MATCH(J145,'Scales'!$A$6:$A$18,0),'Scales'!$B$3),""))))</f>
        <v/>
      </c>
      <c r="L145" s="19">
        <f>IF(AND(A145="",C145="",F145=""),"",IF(F145="","Add a grade",IF(Q145,"Not counted (P, W, I grade)",IF(O145=0,"Unknown scale: pick one in column G",IF(NOT(ISNUMBER(K145)),"Check grade: not valid on this scale",IF(S145="","Check credits: use a number",IF(U145=1,"Counted","Not counted (settings)")))))))</f>
        <v/>
      </c>
      <c r="M145" s="23">
        <f>IF(F145="","",SUBSTITUTE(SUBSTITUTE(SUBSTITUTE(SUBSTITUTE(UPPER(TRIM(F145)),"%",""),"PLUS","+"),"MINUS","-")," ",""))</f>
        <v/>
      </c>
      <c r="N145" s="23">
        <f>IF(M145="","",IFERROR(VALUE(M145),""))</f>
        <v/>
      </c>
      <c r="O145" s="23">
        <f>IF(F145="","",IF(G145="",'Scales'!$F$3,IFERROR(INDEX('Scales'!$E$6:$E$15,MATCH(G145,'Scales'!$F$6:$F$15,0)),0)))</f>
        <v/>
      </c>
      <c r="P145" s="23">
        <f>IF(F145="","",IFERROR(INDEX('Scales'!$G$6:$G$15,MATCH(O145,'Scales'!$E$6:$E$15,0)),""))</f>
        <v/>
      </c>
      <c r="Q145" s="23">
        <f>IF(M145="",FALSE,COUNTIF('Scales'!$Q$6:$Q$35,M145)&gt;0)</f>
        <v/>
      </c>
      <c r="R145" s="23">
        <f>IF(A145="","",IF(ISNUMBER(A145),A145,IFERROR(VALUE(A145),IF(ISNUMBER(SEARCH("12",A145)),12,IF(ISNUMBER(SEARCH("11",A145)),11,IF(ISNUMBER(SEARCH("10",A145)),10,IF(ISNUMBER(SEARCH("9",A145)),9,IF(ISNUMBER(SEARCH("고1",A145)),10,IF(ISNUMBER(SEARCH("고2",A145)),11,IF(ISNUMBER(SEARCH("고3",A145)),12,IF(ISNUMBER(SEARCH("중3",A145)),9,IF(ISNUMBER(SEARCH("FRESH",A145)),9,IF(ISNUMBER(SEARCH("SOPH",A145)),10,IF(ISNUMBER(SEARCH("JUN",A145)),11,IF(ISNUMBER(SEARCH("SEN",A145)),12,"")))))))))))))))</f>
        <v/>
      </c>
      <c r="S145" s="23">
        <f>IF(E145="",1,IF(ISNUMBER(E145),IF(E145&gt;=0,E145,""),""))</f>
        <v/>
      </c>
      <c r="T145" s="23">
        <f>IFERROR(INDEX('Scales'!$T$6:$T$17,MATCH(I145,'Scales'!$S$6:$S$17,0))="Yes",FALSE)</f>
        <v/>
      </c>
      <c r="U145" s="23">
        <f>IF(AND(ISNUMBER(K145),ISNUMBER(S145),H145&lt;&gt;"No",OR(R145="",AND(R145&gt;='Start Here'!$C$7,R145&lt;='Start Here'!$C$8)),OR('Start Here'!$C$9="All graded courses",T145)),1,0)</f>
        <v/>
      </c>
      <c r="V145" s="23">
        <f>IF(U145=1,K145*S145,0)</f>
        <v/>
      </c>
      <c r="W145" s="23">
        <f>IF(U145=1,S145,0)</f>
        <v/>
      </c>
      <c r="X145" s="23">
        <f>IF(F145="",0,1)</f>
        <v/>
      </c>
      <c r="Y145" s="23">
        <f>IF(OR(F145="",Q145),0,IF(AND(ISNUMBER(K145),S145&lt;&gt;""),0,1))</f>
        <v/>
      </c>
      <c r="Z145" s="23">
        <f>IF(C145="",0,SUMPRODUCT(MAX(('Scales'!$V$6:$V$125&lt;&gt;"")*ISNUMBER(SEARCH('Scales'!$V$6:$V$125," "&amp;C145&amp;" "))*(ROW('Scales'!$V$6:$V$125)-5))))</f>
        <v/>
      </c>
      <c r="AA145" s="23">
        <f>IF(F145="","",IFERROR(IF(INDEX('Scales'!$H$6:$H$15,MATCH(O145,'Scales'!$E$6:$E$15,0))="",9E+99,INDEX('Scales'!$H$6:$H$15,MATCH(O145,'Scales'!$E$6:$E$15,0))),9E+99))</f>
        <v/>
      </c>
      <c r="AB145" s="23">
        <f>IF(N145="","",IF(AND(ISNUMBER(F145),N145&gt;0,N145&lt;=1,AA145=100),N145*100,N145))</f>
        <v/>
      </c>
    </row>
    <row r="146">
      <c r="A146" s="24" t="n"/>
      <c r="B146" s="18" t="n"/>
      <c r="C146" s="18" t="n"/>
      <c r="D146" s="18" t="n"/>
      <c r="E146" s="25" t="n"/>
      <c r="F146" s="24" t="n"/>
      <c r="G146" s="18" t="n"/>
      <c r="H146" s="24" t="n"/>
      <c r="I146" s="19">
        <f>IF(AND(C146="",D146=""),"",IF(D146&lt;&gt;"",D146,IF(Z146=0,"Other",INDEX('Scales'!$W$6:$W$125,Z146))))</f>
        <v/>
      </c>
      <c r="J146" s="26">
        <f>IF(OR(F146="",Q146,O146=0),"",IF(P146="Exact match",IFERROR(INDEX('Scales'!$N$6:$N$125,MATCH(O146&amp;"|"&amp;M146,'Scales'!$O$6:$O$125,0)),""),IF(ISNUMBER(AB146),IF(P146="4.0 points","",IF(AND(AB146&gt;=0,AB146&lt;=AA146),IFERROR(INDEX('Scales'!$N$6:$N$125,MATCH(O146&amp;"|"&amp;SUMPRODUCT(MAX(('Scales'!$K$6:$K$125=O146)*('Scales'!$M$6:$M$125&lt;=AB146)*'Scales'!$M$6:$M$125)),'Scales'!$O$6:$O$125,0)),""),"")),IFERROR(INDEX('Scales'!$N$6:$N$125,MATCH("1|"&amp;M146,'Scales'!$O$6:$O$125,0)),""))))</f>
        <v/>
      </c>
      <c r="K146" s="27">
        <f>IF(OR(F146="",Q146),"",IF(AND(P146="4.0 points",ISNUMBER(AB146)),IF(AND(AB146&gt;=0,AB146&lt;=AA146),MIN(4,AB146),""),IF(J146="","",IFERROR(INDEX('Scales'!$B$6:$C$18,MATCH(J146,'Scales'!$A$6:$A$18,0),'Scales'!$B$3),""))))</f>
        <v/>
      </c>
      <c r="L146" s="19">
        <f>IF(AND(A146="",C146="",F146=""),"",IF(F146="","Add a grade",IF(Q146,"Not counted (P, W, I grade)",IF(O146=0,"Unknown scale: pick one in column G",IF(NOT(ISNUMBER(K146)),"Check grade: not valid on this scale",IF(S146="","Check credits: use a number",IF(U146=1,"Counted","Not counted (settings)")))))))</f>
        <v/>
      </c>
      <c r="M146" s="23">
        <f>IF(F146="","",SUBSTITUTE(SUBSTITUTE(SUBSTITUTE(SUBSTITUTE(UPPER(TRIM(F146)),"%",""),"PLUS","+"),"MINUS","-")," ",""))</f>
        <v/>
      </c>
      <c r="N146" s="23">
        <f>IF(M146="","",IFERROR(VALUE(M146),""))</f>
        <v/>
      </c>
      <c r="O146" s="23">
        <f>IF(F146="","",IF(G146="",'Scales'!$F$3,IFERROR(INDEX('Scales'!$E$6:$E$15,MATCH(G146,'Scales'!$F$6:$F$15,0)),0)))</f>
        <v/>
      </c>
      <c r="P146" s="23">
        <f>IF(F146="","",IFERROR(INDEX('Scales'!$G$6:$G$15,MATCH(O146,'Scales'!$E$6:$E$15,0)),""))</f>
        <v/>
      </c>
      <c r="Q146" s="23">
        <f>IF(M146="",FALSE,COUNTIF('Scales'!$Q$6:$Q$35,M146)&gt;0)</f>
        <v/>
      </c>
      <c r="R146" s="23">
        <f>IF(A146="","",IF(ISNUMBER(A146),A146,IFERROR(VALUE(A146),IF(ISNUMBER(SEARCH("12",A146)),12,IF(ISNUMBER(SEARCH("11",A146)),11,IF(ISNUMBER(SEARCH("10",A146)),10,IF(ISNUMBER(SEARCH("9",A146)),9,IF(ISNUMBER(SEARCH("고1",A146)),10,IF(ISNUMBER(SEARCH("고2",A146)),11,IF(ISNUMBER(SEARCH("고3",A146)),12,IF(ISNUMBER(SEARCH("중3",A146)),9,IF(ISNUMBER(SEARCH("FRESH",A146)),9,IF(ISNUMBER(SEARCH("SOPH",A146)),10,IF(ISNUMBER(SEARCH("JUN",A146)),11,IF(ISNUMBER(SEARCH("SEN",A146)),12,"")))))))))))))))</f>
        <v/>
      </c>
      <c r="S146" s="23">
        <f>IF(E146="",1,IF(ISNUMBER(E146),IF(E146&gt;=0,E146,""),""))</f>
        <v/>
      </c>
      <c r="T146" s="23">
        <f>IFERROR(INDEX('Scales'!$T$6:$T$17,MATCH(I146,'Scales'!$S$6:$S$17,0))="Yes",FALSE)</f>
        <v/>
      </c>
      <c r="U146" s="23">
        <f>IF(AND(ISNUMBER(K146),ISNUMBER(S146),H146&lt;&gt;"No",OR(R146="",AND(R146&gt;='Start Here'!$C$7,R146&lt;='Start Here'!$C$8)),OR('Start Here'!$C$9="All graded courses",T146)),1,0)</f>
        <v/>
      </c>
      <c r="V146" s="23">
        <f>IF(U146=1,K146*S146,0)</f>
        <v/>
      </c>
      <c r="W146" s="23">
        <f>IF(U146=1,S146,0)</f>
        <v/>
      </c>
      <c r="X146" s="23">
        <f>IF(F146="",0,1)</f>
        <v/>
      </c>
      <c r="Y146" s="23">
        <f>IF(OR(F146="",Q146),0,IF(AND(ISNUMBER(K146),S146&lt;&gt;""),0,1))</f>
        <v/>
      </c>
      <c r="Z146" s="23">
        <f>IF(C146="",0,SUMPRODUCT(MAX(('Scales'!$V$6:$V$125&lt;&gt;"")*ISNUMBER(SEARCH('Scales'!$V$6:$V$125," "&amp;C146&amp;" "))*(ROW('Scales'!$V$6:$V$125)-5))))</f>
        <v/>
      </c>
      <c r="AA146" s="23">
        <f>IF(F146="","",IFERROR(IF(INDEX('Scales'!$H$6:$H$15,MATCH(O146,'Scales'!$E$6:$E$15,0))="",9E+99,INDEX('Scales'!$H$6:$H$15,MATCH(O146,'Scales'!$E$6:$E$15,0))),9E+99))</f>
        <v/>
      </c>
      <c r="AB146" s="23">
        <f>IF(N146="","",IF(AND(ISNUMBER(F146),N146&gt;0,N146&lt;=1,AA146=100),N146*100,N146))</f>
        <v/>
      </c>
    </row>
    <row r="147">
      <c r="A147" s="24" t="n"/>
      <c r="B147" s="18" t="n"/>
      <c r="C147" s="18" t="n"/>
      <c r="D147" s="18" t="n"/>
      <c r="E147" s="25" t="n"/>
      <c r="F147" s="24" t="n"/>
      <c r="G147" s="18" t="n"/>
      <c r="H147" s="24" t="n"/>
      <c r="I147" s="19">
        <f>IF(AND(C147="",D147=""),"",IF(D147&lt;&gt;"",D147,IF(Z147=0,"Other",INDEX('Scales'!$W$6:$W$125,Z147))))</f>
        <v/>
      </c>
      <c r="J147" s="26">
        <f>IF(OR(F147="",Q147,O147=0),"",IF(P147="Exact match",IFERROR(INDEX('Scales'!$N$6:$N$125,MATCH(O147&amp;"|"&amp;M147,'Scales'!$O$6:$O$125,0)),""),IF(ISNUMBER(AB147),IF(P147="4.0 points","",IF(AND(AB147&gt;=0,AB147&lt;=AA147),IFERROR(INDEX('Scales'!$N$6:$N$125,MATCH(O147&amp;"|"&amp;SUMPRODUCT(MAX(('Scales'!$K$6:$K$125=O147)*('Scales'!$M$6:$M$125&lt;=AB147)*'Scales'!$M$6:$M$125)),'Scales'!$O$6:$O$125,0)),""),"")),IFERROR(INDEX('Scales'!$N$6:$N$125,MATCH("1|"&amp;M147,'Scales'!$O$6:$O$125,0)),""))))</f>
        <v/>
      </c>
      <c r="K147" s="27">
        <f>IF(OR(F147="",Q147),"",IF(AND(P147="4.0 points",ISNUMBER(AB147)),IF(AND(AB147&gt;=0,AB147&lt;=AA147),MIN(4,AB147),""),IF(J147="","",IFERROR(INDEX('Scales'!$B$6:$C$18,MATCH(J147,'Scales'!$A$6:$A$18,0),'Scales'!$B$3),""))))</f>
        <v/>
      </c>
      <c r="L147" s="19">
        <f>IF(AND(A147="",C147="",F147=""),"",IF(F147="","Add a grade",IF(Q147,"Not counted (P, W, I grade)",IF(O147=0,"Unknown scale: pick one in column G",IF(NOT(ISNUMBER(K147)),"Check grade: not valid on this scale",IF(S147="","Check credits: use a number",IF(U147=1,"Counted","Not counted (settings)")))))))</f>
        <v/>
      </c>
      <c r="M147" s="23">
        <f>IF(F147="","",SUBSTITUTE(SUBSTITUTE(SUBSTITUTE(SUBSTITUTE(UPPER(TRIM(F147)),"%",""),"PLUS","+"),"MINUS","-")," ",""))</f>
        <v/>
      </c>
      <c r="N147" s="23">
        <f>IF(M147="","",IFERROR(VALUE(M147),""))</f>
        <v/>
      </c>
      <c r="O147" s="23">
        <f>IF(F147="","",IF(G147="",'Scales'!$F$3,IFERROR(INDEX('Scales'!$E$6:$E$15,MATCH(G147,'Scales'!$F$6:$F$15,0)),0)))</f>
        <v/>
      </c>
      <c r="P147" s="23">
        <f>IF(F147="","",IFERROR(INDEX('Scales'!$G$6:$G$15,MATCH(O147,'Scales'!$E$6:$E$15,0)),""))</f>
        <v/>
      </c>
      <c r="Q147" s="23">
        <f>IF(M147="",FALSE,COUNTIF('Scales'!$Q$6:$Q$35,M147)&gt;0)</f>
        <v/>
      </c>
      <c r="R147" s="23">
        <f>IF(A147="","",IF(ISNUMBER(A147),A147,IFERROR(VALUE(A147),IF(ISNUMBER(SEARCH("12",A147)),12,IF(ISNUMBER(SEARCH("11",A147)),11,IF(ISNUMBER(SEARCH("10",A147)),10,IF(ISNUMBER(SEARCH("9",A147)),9,IF(ISNUMBER(SEARCH("고1",A147)),10,IF(ISNUMBER(SEARCH("고2",A147)),11,IF(ISNUMBER(SEARCH("고3",A147)),12,IF(ISNUMBER(SEARCH("중3",A147)),9,IF(ISNUMBER(SEARCH("FRESH",A147)),9,IF(ISNUMBER(SEARCH("SOPH",A147)),10,IF(ISNUMBER(SEARCH("JUN",A147)),11,IF(ISNUMBER(SEARCH("SEN",A147)),12,"")))))))))))))))</f>
        <v/>
      </c>
      <c r="S147" s="23">
        <f>IF(E147="",1,IF(ISNUMBER(E147),IF(E147&gt;=0,E147,""),""))</f>
        <v/>
      </c>
      <c r="T147" s="23">
        <f>IFERROR(INDEX('Scales'!$T$6:$T$17,MATCH(I147,'Scales'!$S$6:$S$17,0))="Yes",FALSE)</f>
        <v/>
      </c>
      <c r="U147" s="23">
        <f>IF(AND(ISNUMBER(K147),ISNUMBER(S147),H147&lt;&gt;"No",OR(R147="",AND(R147&gt;='Start Here'!$C$7,R147&lt;='Start Here'!$C$8)),OR('Start Here'!$C$9="All graded courses",T147)),1,0)</f>
        <v/>
      </c>
      <c r="V147" s="23">
        <f>IF(U147=1,K147*S147,0)</f>
        <v/>
      </c>
      <c r="W147" s="23">
        <f>IF(U147=1,S147,0)</f>
        <v/>
      </c>
      <c r="X147" s="23">
        <f>IF(F147="",0,1)</f>
        <v/>
      </c>
      <c r="Y147" s="23">
        <f>IF(OR(F147="",Q147),0,IF(AND(ISNUMBER(K147),S147&lt;&gt;""),0,1))</f>
        <v/>
      </c>
      <c r="Z147" s="23">
        <f>IF(C147="",0,SUMPRODUCT(MAX(('Scales'!$V$6:$V$125&lt;&gt;"")*ISNUMBER(SEARCH('Scales'!$V$6:$V$125," "&amp;C147&amp;" "))*(ROW('Scales'!$V$6:$V$125)-5))))</f>
        <v/>
      </c>
      <c r="AA147" s="23">
        <f>IF(F147="","",IFERROR(IF(INDEX('Scales'!$H$6:$H$15,MATCH(O147,'Scales'!$E$6:$E$15,0))="",9E+99,INDEX('Scales'!$H$6:$H$15,MATCH(O147,'Scales'!$E$6:$E$15,0))),9E+99))</f>
        <v/>
      </c>
      <c r="AB147" s="23">
        <f>IF(N147="","",IF(AND(ISNUMBER(F147),N147&gt;0,N147&lt;=1,AA147=100),N147*100,N147))</f>
        <v/>
      </c>
    </row>
    <row r="148">
      <c r="A148" s="24" t="n"/>
      <c r="B148" s="18" t="n"/>
      <c r="C148" s="18" t="n"/>
      <c r="D148" s="18" t="n"/>
      <c r="E148" s="25" t="n"/>
      <c r="F148" s="24" t="n"/>
      <c r="G148" s="18" t="n"/>
      <c r="H148" s="24" t="n"/>
      <c r="I148" s="19">
        <f>IF(AND(C148="",D148=""),"",IF(D148&lt;&gt;"",D148,IF(Z148=0,"Other",INDEX('Scales'!$W$6:$W$125,Z148))))</f>
        <v/>
      </c>
      <c r="J148" s="26">
        <f>IF(OR(F148="",Q148,O148=0),"",IF(P148="Exact match",IFERROR(INDEX('Scales'!$N$6:$N$125,MATCH(O148&amp;"|"&amp;M148,'Scales'!$O$6:$O$125,0)),""),IF(ISNUMBER(AB148),IF(P148="4.0 points","",IF(AND(AB148&gt;=0,AB148&lt;=AA148),IFERROR(INDEX('Scales'!$N$6:$N$125,MATCH(O148&amp;"|"&amp;SUMPRODUCT(MAX(('Scales'!$K$6:$K$125=O148)*('Scales'!$M$6:$M$125&lt;=AB148)*'Scales'!$M$6:$M$125)),'Scales'!$O$6:$O$125,0)),""),"")),IFERROR(INDEX('Scales'!$N$6:$N$125,MATCH("1|"&amp;M148,'Scales'!$O$6:$O$125,0)),""))))</f>
        <v/>
      </c>
      <c r="K148" s="27">
        <f>IF(OR(F148="",Q148),"",IF(AND(P148="4.0 points",ISNUMBER(AB148)),IF(AND(AB148&gt;=0,AB148&lt;=AA148),MIN(4,AB148),""),IF(J148="","",IFERROR(INDEX('Scales'!$B$6:$C$18,MATCH(J148,'Scales'!$A$6:$A$18,0),'Scales'!$B$3),""))))</f>
        <v/>
      </c>
      <c r="L148" s="19">
        <f>IF(AND(A148="",C148="",F148=""),"",IF(F148="","Add a grade",IF(Q148,"Not counted (P, W, I grade)",IF(O148=0,"Unknown scale: pick one in column G",IF(NOT(ISNUMBER(K148)),"Check grade: not valid on this scale",IF(S148="","Check credits: use a number",IF(U148=1,"Counted","Not counted (settings)")))))))</f>
        <v/>
      </c>
      <c r="M148" s="23">
        <f>IF(F148="","",SUBSTITUTE(SUBSTITUTE(SUBSTITUTE(SUBSTITUTE(UPPER(TRIM(F148)),"%",""),"PLUS","+"),"MINUS","-")," ",""))</f>
        <v/>
      </c>
      <c r="N148" s="23">
        <f>IF(M148="","",IFERROR(VALUE(M148),""))</f>
        <v/>
      </c>
      <c r="O148" s="23">
        <f>IF(F148="","",IF(G148="",'Scales'!$F$3,IFERROR(INDEX('Scales'!$E$6:$E$15,MATCH(G148,'Scales'!$F$6:$F$15,0)),0)))</f>
        <v/>
      </c>
      <c r="P148" s="23">
        <f>IF(F148="","",IFERROR(INDEX('Scales'!$G$6:$G$15,MATCH(O148,'Scales'!$E$6:$E$15,0)),""))</f>
        <v/>
      </c>
      <c r="Q148" s="23">
        <f>IF(M148="",FALSE,COUNTIF('Scales'!$Q$6:$Q$35,M148)&gt;0)</f>
        <v/>
      </c>
      <c r="R148" s="23">
        <f>IF(A148="","",IF(ISNUMBER(A148),A148,IFERROR(VALUE(A148),IF(ISNUMBER(SEARCH("12",A148)),12,IF(ISNUMBER(SEARCH("11",A148)),11,IF(ISNUMBER(SEARCH("10",A148)),10,IF(ISNUMBER(SEARCH("9",A148)),9,IF(ISNUMBER(SEARCH("고1",A148)),10,IF(ISNUMBER(SEARCH("고2",A148)),11,IF(ISNUMBER(SEARCH("고3",A148)),12,IF(ISNUMBER(SEARCH("중3",A148)),9,IF(ISNUMBER(SEARCH("FRESH",A148)),9,IF(ISNUMBER(SEARCH("SOPH",A148)),10,IF(ISNUMBER(SEARCH("JUN",A148)),11,IF(ISNUMBER(SEARCH("SEN",A148)),12,"")))))))))))))))</f>
        <v/>
      </c>
      <c r="S148" s="23">
        <f>IF(E148="",1,IF(ISNUMBER(E148),IF(E148&gt;=0,E148,""),""))</f>
        <v/>
      </c>
      <c r="T148" s="23">
        <f>IFERROR(INDEX('Scales'!$T$6:$T$17,MATCH(I148,'Scales'!$S$6:$S$17,0))="Yes",FALSE)</f>
        <v/>
      </c>
      <c r="U148" s="23">
        <f>IF(AND(ISNUMBER(K148),ISNUMBER(S148),H148&lt;&gt;"No",OR(R148="",AND(R148&gt;='Start Here'!$C$7,R148&lt;='Start Here'!$C$8)),OR('Start Here'!$C$9="All graded courses",T148)),1,0)</f>
        <v/>
      </c>
      <c r="V148" s="23">
        <f>IF(U148=1,K148*S148,0)</f>
        <v/>
      </c>
      <c r="W148" s="23">
        <f>IF(U148=1,S148,0)</f>
        <v/>
      </c>
      <c r="X148" s="23">
        <f>IF(F148="",0,1)</f>
        <v/>
      </c>
      <c r="Y148" s="23">
        <f>IF(OR(F148="",Q148),0,IF(AND(ISNUMBER(K148),S148&lt;&gt;""),0,1))</f>
        <v/>
      </c>
      <c r="Z148" s="23">
        <f>IF(C148="",0,SUMPRODUCT(MAX(('Scales'!$V$6:$V$125&lt;&gt;"")*ISNUMBER(SEARCH('Scales'!$V$6:$V$125," "&amp;C148&amp;" "))*(ROW('Scales'!$V$6:$V$125)-5))))</f>
        <v/>
      </c>
      <c r="AA148" s="23">
        <f>IF(F148="","",IFERROR(IF(INDEX('Scales'!$H$6:$H$15,MATCH(O148,'Scales'!$E$6:$E$15,0))="",9E+99,INDEX('Scales'!$H$6:$H$15,MATCH(O148,'Scales'!$E$6:$E$15,0))),9E+99))</f>
        <v/>
      </c>
      <c r="AB148" s="23">
        <f>IF(N148="","",IF(AND(ISNUMBER(F148),N148&gt;0,N148&lt;=1,AA148=100),N148*100,N148))</f>
        <v/>
      </c>
    </row>
    <row r="149">
      <c r="A149" s="24" t="n"/>
      <c r="B149" s="18" t="n"/>
      <c r="C149" s="18" t="n"/>
      <c r="D149" s="18" t="n"/>
      <c r="E149" s="25" t="n"/>
      <c r="F149" s="24" t="n"/>
      <c r="G149" s="18" t="n"/>
      <c r="H149" s="24" t="n"/>
      <c r="I149" s="19">
        <f>IF(AND(C149="",D149=""),"",IF(D149&lt;&gt;"",D149,IF(Z149=0,"Other",INDEX('Scales'!$W$6:$W$125,Z149))))</f>
        <v/>
      </c>
      <c r="J149" s="26">
        <f>IF(OR(F149="",Q149,O149=0),"",IF(P149="Exact match",IFERROR(INDEX('Scales'!$N$6:$N$125,MATCH(O149&amp;"|"&amp;M149,'Scales'!$O$6:$O$125,0)),""),IF(ISNUMBER(AB149),IF(P149="4.0 points","",IF(AND(AB149&gt;=0,AB149&lt;=AA149),IFERROR(INDEX('Scales'!$N$6:$N$125,MATCH(O149&amp;"|"&amp;SUMPRODUCT(MAX(('Scales'!$K$6:$K$125=O149)*('Scales'!$M$6:$M$125&lt;=AB149)*'Scales'!$M$6:$M$125)),'Scales'!$O$6:$O$125,0)),""),"")),IFERROR(INDEX('Scales'!$N$6:$N$125,MATCH("1|"&amp;M149,'Scales'!$O$6:$O$125,0)),""))))</f>
        <v/>
      </c>
      <c r="K149" s="27">
        <f>IF(OR(F149="",Q149),"",IF(AND(P149="4.0 points",ISNUMBER(AB149)),IF(AND(AB149&gt;=0,AB149&lt;=AA149),MIN(4,AB149),""),IF(J149="","",IFERROR(INDEX('Scales'!$B$6:$C$18,MATCH(J149,'Scales'!$A$6:$A$18,0),'Scales'!$B$3),""))))</f>
        <v/>
      </c>
      <c r="L149" s="19">
        <f>IF(AND(A149="",C149="",F149=""),"",IF(F149="","Add a grade",IF(Q149,"Not counted (P, W, I grade)",IF(O149=0,"Unknown scale: pick one in column G",IF(NOT(ISNUMBER(K149)),"Check grade: not valid on this scale",IF(S149="","Check credits: use a number",IF(U149=1,"Counted","Not counted (settings)")))))))</f>
        <v/>
      </c>
      <c r="M149" s="23">
        <f>IF(F149="","",SUBSTITUTE(SUBSTITUTE(SUBSTITUTE(SUBSTITUTE(UPPER(TRIM(F149)),"%",""),"PLUS","+"),"MINUS","-")," ",""))</f>
        <v/>
      </c>
      <c r="N149" s="23">
        <f>IF(M149="","",IFERROR(VALUE(M149),""))</f>
        <v/>
      </c>
      <c r="O149" s="23">
        <f>IF(F149="","",IF(G149="",'Scales'!$F$3,IFERROR(INDEX('Scales'!$E$6:$E$15,MATCH(G149,'Scales'!$F$6:$F$15,0)),0)))</f>
        <v/>
      </c>
      <c r="P149" s="23">
        <f>IF(F149="","",IFERROR(INDEX('Scales'!$G$6:$G$15,MATCH(O149,'Scales'!$E$6:$E$15,0)),""))</f>
        <v/>
      </c>
      <c r="Q149" s="23">
        <f>IF(M149="",FALSE,COUNTIF('Scales'!$Q$6:$Q$35,M149)&gt;0)</f>
        <v/>
      </c>
      <c r="R149" s="23">
        <f>IF(A149="","",IF(ISNUMBER(A149),A149,IFERROR(VALUE(A149),IF(ISNUMBER(SEARCH("12",A149)),12,IF(ISNUMBER(SEARCH("11",A149)),11,IF(ISNUMBER(SEARCH("10",A149)),10,IF(ISNUMBER(SEARCH("9",A149)),9,IF(ISNUMBER(SEARCH("고1",A149)),10,IF(ISNUMBER(SEARCH("고2",A149)),11,IF(ISNUMBER(SEARCH("고3",A149)),12,IF(ISNUMBER(SEARCH("중3",A149)),9,IF(ISNUMBER(SEARCH("FRESH",A149)),9,IF(ISNUMBER(SEARCH("SOPH",A149)),10,IF(ISNUMBER(SEARCH("JUN",A149)),11,IF(ISNUMBER(SEARCH("SEN",A149)),12,"")))))))))))))))</f>
        <v/>
      </c>
      <c r="S149" s="23">
        <f>IF(E149="",1,IF(ISNUMBER(E149),IF(E149&gt;=0,E149,""),""))</f>
        <v/>
      </c>
      <c r="T149" s="23">
        <f>IFERROR(INDEX('Scales'!$T$6:$T$17,MATCH(I149,'Scales'!$S$6:$S$17,0))="Yes",FALSE)</f>
        <v/>
      </c>
      <c r="U149" s="23">
        <f>IF(AND(ISNUMBER(K149),ISNUMBER(S149),H149&lt;&gt;"No",OR(R149="",AND(R149&gt;='Start Here'!$C$7,R149&lt;='Start Here'!$C$8)),OR('Start Here'!$C$9="All graded courses",T149)),1,0)</f>
        <v/>
      </c>
      <c r="V149" s="23">
        <f>IF(U149=1,K149*S149,0)</f>
        <v/>
      </c>
      <c r="W149" s="23">
        <f>IF(U149=1,S149,0)</f>
        <v/>
      </c>
      <c r="X149" s="23">
        <f>IF(F149="",0,1)</f>
        <v/>
      </c>
      <c r="Y149" s="23">
        <f>IF(OR(F149="",Q149),0,IF(AND(ISNUMBER(K149),S149&lt;&gt;""),0,1))</f>
        <v/>
      </c>
      <c r="Z149" s="23">
        <f>IF(C149="",0,SUMPRODUCT(MAX(('Scales'!$V$6:$V$125&lt;&gt;"")*ISNUMBER(SEARCH('Scales'!$V$6:$V$125," "&amp;C149&amp;" "))*(ROW('Scales'!$V$6:$V$125)-5))))</f>
        <v/>
      </c>
      <c r="AA149" s="23">
        <f>IF(F149="","",IFERROR(IF(INDEX('Scales'!$H$6:$H$15,MATCH(O149,'Scales'!$E$6:$E$15,0))="",9E+99,INDEX('Scales'!$H$6:$H$15,MATCH(O149,'Scales'!$E$6:$E$15,0))),9E+99))</f>
        <v/>
      </c>
      <c r="AB149" s="23">
        <f>IF(N149="","",IF(AND(ISNUMBER(F149),N149&gt;0,N149&lt;=1,AA149=100),N149*100,N149))</f>
        <v/>
      </c>
    </row>
    <row r="150">
      <c r="A150" s="24" t="n"/>
      <c r="B150" s="18" t="n"/>
      <c r="C150" s="18" t="n"/>
      <c r="D150" s="18" t="n"/>
      <c r="E150" s="25" t="n"/>
      <c r="F150" s="24" t="n"/>
      <c r="G150" s="18" t="n"/>
      <c r="H150" s="24" t="n"/>
      <c r="I150" s="19">
        <f>IF(AND(C150="",D150=""),"",IF(D150&lt;&gt;"",D150,IF(Z150=0,"Other",INDEX('Scales'!$W$6:$W$125,Z150))))</f>
        <v/>
      </c>
      <c r="J150" s="26">
        <f>IF(OR(F150="",Q150,O150=0),"",IF(P150="Exact match",IFERROR(INDEX('Scales'!$N$6:$N$125,MATCH(O150&amp;"|"&amp;M150,'Scales'!$O$6:$O$125,0)),""),IF(ISNUMBER(AB150),IF(P150="4.0 points","",IF(AND(AB150&gt;=0,AB150&lt;=AA150),IFERROR(INDEX('Scales'!$N$6:$N$125,MATCH(O150&amp;"|"&amp;SUMPRODUCT(MAX(('Scales'!$K$6:$K$125=O150)*('Scales'!$M$6:$M$125&lt;=AB150)*'Scales'!$M$6:$M$125)),'Scales'!$O$6:$O$125,0)),""),"")),IFERROR(INDEX('Scales'!$N$6:$N$125,MATCH("1|"&amp;M150,'Scales'!$O$6:$O$125,0)),""))))</f>
        <v/>
      </c>
      <c r="K150" s="27">
        <f>IF(OR(F150="",Q150),"",IF(AND(P150="4.0 points",ISNUMBER(AB150)),IF(AND(AB150&gt;=0,AB150&lt;=AA150),MIN(4,AB150),""),IF(J150="","",IFERROR(INDEX('Scales'!$B$6:$C$18,MATCH(J150,'Scales'!$A$6:$A$18,0),'Scales'!$B$3),""))))</f>
        <v/>
      </c>
      <c r="L150" s="19">
        <f>IF(AND(A150="",C150="",F150=""),"",IF(F150="","Add a grade",IF(Q150,"Not counted (P, W, I grade)",IF(O150=0,"Unknown scale: pick one in column G",IF(NOT(ISNUMBER(K150)),"Check grade: not valid on this scale",IF(S150="","Check credits: use a number",IF(U150=1,"Counted","Not counted (settings)")))))))</f>
        <v/>
      </c>
      <c r="M150" s="23">
        <f>IF(F150="","",SUBSTITUTE(SUBSTITUTE(SUBSTITUTE(SUBSTITUTE(UPPER(TRIM(F150)),"%",""),"PLUS","+"),"MINUS","-")," ",""))</f>
        <v/>
      </c>
      <c r="N150" s="23">
        <f>IF(M150="","",IFERROR(VALUE(M150),""))</f>
        <v/>
      </c>
      <c r="O150" s="23">
        <f>IF(F150="","",IF(G150="",'Scales'!$F$3,IFERROR(INDEX('Scales'!$E$6:$E$15,MATCH(G150,'Scales'!$F$6:$F$15,0)),0)))</f>
        <v/>
      </c>
      <c r="P150" s="23">
        <f>IF(F150="","",IFERROR(INDEX('Scales'!$G$6:$G$15,MATCH(O150,'Scales'!$E$6:$E$15,0)),""))</f>
        <v/>
      </c>
      <c r="Q150" s="23">
        <f>IF(M150="",FALSE,COUNTIF('Scales'!$Q$6:$Q$35,M150)&gt;0)</f>
        <v/>
      </c>
      <c r="R150" s="23">
        <f>IF(A150="","",IF(ISNUMBER(A150),A150,IFERROR(VALUE(A150),IF(ISNUMBER(SEARCH("12",A150)),12,IF(ISNUMBER(SEARCH("11",A150)),11,IF(ISNUMBER(SEARCH("10",A150)),10,IF(ISNUMBER(SEARCH("9",A150)),9,IF(ISNUMBER(SEARCH("고1",A150)),10,IF(ISNUMBER(SEARCH("고2",A150)),11,IF(ISNUMBER(SEARCH("고3",A150)),12,IF(ISNUMBER(SEARCH("중3",A150)),9,IF(ISNUMBER(SEARCH("FRESH",A150)),9,IF(ISNUMBER(SEARCH("SOPH",A150)),10,IF(ISNUMBER(SEARCH("JUN",A150)),11,IF(ISNUMBER(SEARCH("SEN",A150)),12,"")))))))))))))))</f>
        <v/>
      </c>
      <c r="S150" s="23">
        <f>IF(E150="",1,IF(ISNUMBER(E150),IF(E150&gt;=0,E150,""),""))</f>
        <v/>
      </c>
      <c r="T150" s="23">
        <f>IFERROR(INDEX('Scales'!$T$6:$T$17,MATCH(I150,'Scales'!$S$6:$S$17,0))="Yes",FALSE)</f>
        <v/>
      </c>
      <c r="U150" s="23">
        <f>IF(AND(ISNUMBER(K150),ISNUMBER(S150),H150&lt;&gt;"No",OR(R150="",AND(R150&gt;='Start Here'!$C$7,R150&lt;='Start Here'!$C$8)),OR('Start Here'!$C$9="All graded courses",T150)),1,0)</f>
        <v/>
      </c>
      <c r="V150" s="23">
        <f>IF(U150=1,K150*S150,0)</f>
        <v/>
      </c>
      <c r="W150" s="23">
        <f>IF(U150=1,S150,0)</f>
        <v/>
      </c>
      <c r="X150" s="23">
        <f>IF(F150="",0,1)</f>
        <v/>
      </c>
      <c r="Y150" s="23">
        <f>IF(OR(F150="",Q150),0,IF(AND(ISNUMBER(K150),S150&lt;&gt;""),0,1))</f>
        <v/>
      </c>
      <c r="Z150" s="23">
        <f>IF(C150="",0,SUMPRODUCT(MAX(('Scales'!$V$6:$V$125&lt;&gt;"")*ISNUMBER(SEARCH('Scales'!$V$6:$V$125," "&amp;C150&amp;" "))*(ROW('Scales'!$V$6:$V$125)-5))))</f>
        <v/>
      </c>
      <c r="AA150" s="23">
        <f>IF(F150="","",IFERROR(IF(INDEX('Scales'!$H$6:$H$15,MATCH(O150,'Scales'!$E$6:$E$15,0))="",9E+99,INDEX('Scales'!$H$6:$H$15,MATCH(O150,'Scales'!$E$6:$E$15,0))),9E+99))</f>
        <v/>
      </c>
      <c r="AB150" s="23">
        <f>IF(N150="","",IF(AND(ISNUMBER(F150),N150&gt;0,N150&lt;=1,AA150=100),N150*100,N150))</f>
        <v/>
      </c>
    </row>
    <row r="151">
      <c r="A151" s="24" t="n"/>
      <c r="B151" s="18" t="n"/>
      <c r="C151" s="18" t="n"/>
      <c r="D151" s="18" t="n"/>
      <c r="E151" s="25" t="n"/>
      <c r="F151" s="24" t="n"/>
      <c r="G151" s="18" t="n"/>
      <c r="H151" s="24" t="n"/>
      <c r="I151" s="19">
        <f>IF(AND(C151="",D151=""),"",IF(D151&lt;&gt;"",D151,IF(Z151=0,"Other",INDEX('Scales'!$W$6:$W$125,Z151))))</f>
        <v/>
      </c>
      <c r="J151" s="26">
        <f>IF(OR(F151="",Q151,O151=0),"",IF(P151="Exact match",IFERROR(INDEX('Scales'!$N$6:$N$125,MATCH(O151&amp;"|"&amp;M151,'Scales'!$O$6:$O$125,0)),""),IF(ISNUMBER(AB151),IF(P151="4.0 points","",IF(AND(AB151&gt;=0,AB151&lt;=AA151),IFERROR(INDEX('Scales'!$N$6:$N$125,MATCH(O151&amp;"|"&amp;SUMPRODUCT(MAX(('Scales'!$K$6:$K$125=O151)*('Scales'!$M$6:$M$125&lt;=AB151)*'Scales'!$M$6:$M$125)),'Scales'!$O$6:$O$125,0)),""),"")),IFERROR(INDEX('Scales'!$N$6:$N$125,MATCH("1|"&amp;M151,'Scales'!$O$6:$O$125,0)),""))))</f>
        <v/>
      </c>
      <c r="K151" s="27">
        <f>IF(OR(F151="",Q151),"",IF(AND(P151="4.0 points",ISNUMBER(AB151)),IF(AND(AB151&gt;=0,AB151&lt;=AA151),MIN(4,AB151),""),IF(J151="","",IFERROR(INDEX('Scales'!$B$6:$C$18,MATCH(J151,'Scales'!$A$6:$A$18,0),'Scales'!$B$3),""))))</f>
        <v/>
      </c>
      <c r="L151" s="19">
        <f>IF(AND(A151="",C151="",F151=""),"",IF(F151="","Add a grade",IF(Q151,"Not counted (P, W, I grade)",IF(O151=0,"Unknown scale: pick one in column G",IF(NOT(ISNUMBER(K151)),"Check grade: not valid on this scale",IF(S151="","Check credits: use a number",IF(U151=1,"Counted","Not counted (settings)")))))))</f>
        <v/>
      </c>
      <c r="M151" s="23">
        <f>IF(F151="","",SUBSTITUTE(SUBSTITUTE(SUBSTITUTE(SUBSTITUTE(UPPER(TRIM(F151)),"%",""),"PLUS","+"),"MINUS","-")," ",""))</f>
        <v/>
      </c>
      <c r="N151" s="23">
        <f>IF(M151="","",IFERROR(VALUE(M151),""))</f>
        <v/>
      </c>
      <c r="O151" s="23">
        <f>IF(F151="","",IF(G151="",'Scales'!$F$3,IFERROR(INDEX('Scales'!$E$6:$E$15,MATCH(G151,'Scales'!$F$6:$F$15,0)),0)))</f>
        <v/>
      </c>
      <c r="P151" s="23">
        <f>IF(F151="","",IFERROR(INDEX('Scales'!$G$6:$G$15,MATCH(O151,'Scales'!$E$6:$E$15,0)),""))</f>
        <v/>
      </c>
      <c r="Q151" s="23">
        <f>IF(M151="",FALSE,COUNTIF('Scales'!$Q$6:$Q$35,M151)&gt;0)</f>
        <v/>
      </c>
      <c r="R151" s="23">
        <f>IF(A151="","",IF(ISNUMBER(A151),A151,IFERROR(VALUE(A151),IF(ISNUMBER(SEARCH("12",A151)),12,IF(ISNUMBER(SEARCH("11",A151)),11,IF(ISNUMBER(SEARCH("10",A151)),10,IF(ISNUMBER(SEARCH("9",A151)),9,IF(ISNUMBER(SEARCH("고1",A151)),10,IF(ISNUMBER(SEARCH("고2",A151)),11,IF(ISNUMBER(SEARCH("고3",A151)),12,IF(ISNUMBER(SEARCH("중3",A151)),9,IF(ISNUMBER(SEARCH("FRESH",A151)),9,IF(ISNUMBER(SEARCH("SOPH",A151)),10,IF(ISNUMBER(SEARCH("JUN",A151)),11,IF(ISNUMBER(SEARCH("SEN",A151)),12,"")))))))))))))))</f>
        <v/>
      </c>
      <c r="S151" s="23">
        <f>IF(E151="",1,IF(ISNUMBER(E151),IF(E151&gt;=0,E151,""),""))</f>
        <v/>
      </c>
      <c r="T151" s="23">
        <f>IFERROR(INDEX('Scales'!$T$6:$T$17,MATCH(I151,'Scales'!$S$6:$S$17,0))="Yes",FALSE)</f>
        <v/>
      </c>
      <c r="U151" s="23">
        <f>IF(AND(ISNUMBER(K151),ISNUMBER(S151),H151&lt;&gt;"No",OR(R151="",AND(R151&gt;='Start Here'!$C$7,R151&lt;='Start Here'!$C$8)),OR('Start Here'!$C$9="All graded courses",T151)),1,0)</f>
        <v/>
      </c>
      <c r="V151" s="23">
        <f>IF(U151=1,K151*S151,0)</f>
        <v/>
      </c>
      <c r="W151" s="23">
        <f>IF(U151=1,S151,0)</f>
        <v/>
      </c>
      <c r="X151" s="23">
        <f>IF(F151="",0,1)</f>
        <v/>
      </c>
      <c r="Y151" s="23">
        <f>IF(OR(F151="",Q151),0,IF(AND(ISNUMBER(K151),S151&lt;&gt;""),0,1))</f>
        <v/>
      </c>
      <c r="Z151" s="23">
        <f>IF(C151="",0,SUMPRODUCT(MAX(('Scales'!$V$6:$V$125&lt;&gt;"")*ISNUMBER(SEARCH('Scales'!$V$6:$V$125," "&amp;C151&amp;" "))*(ROW('Scales'!$V$6:$V$125)-5))))</f>
        <v/>
      </c>
      <c r="AA151" s="23">
        <f>IF(F151="","",IFERROR(IF(INDEX('Scales'!$H$6:$H$15,MATCH(O151,'Scales'!$E$6:$E$15,0))="",9E+99,INDEX('Scales'!$H$6:$H$15,MATCH(O151,'Scales'!$E$6:$E$15,0))),9E+99))</f>
        <v/>
      </c>
      <c r="AB151" s="23">
        <f>IF(N151="","",IF(AND(ISNUMBER(F151),N151&gt;0,N151&lt;=1,AA151=100),N151*100,N151))</f>
        <v/>
      </c>
    </row>
    <row r="152">
      <c r="A152" s="24" t="n"/>
      <c r="B152" s="18" t="n"/>
      <c r="C152" s="18" t="n"/>
      <c r="D152" s="18" t="n"/>
      <c r="E152" s="25" t="n"/>
      <c r="F152" s="24" t="n"/>
      <c r="G152" s="18" t="n"/>
      <c r="H152" s="24" t="n"/>
      <c r="I152" s="19">
        <f>IF(AND(C152="",D152=""),"",IF(D152&lt;&gt;"",D152,IF(Z152=0,"Other",INDEX('Scales'!$W$6:$W$125,Z152))))</f>
        <v/>
      </c>
      <c r="J152" s="26">
        <f>IF(OR(F152="",Q152,O152=0),"",IF(P152="Exact match",IFERROR(INDEX('Scales'!$N$6:$N$125,MATCH(O152&amp;"|"&amp;M152,'Scales'!$O$6:$O$125,0)),""),IF(ISNUMBER(AB152),IF(P152="4.0 points","",IF(AND(AB152&gt;=0,AB152&lt;=AA152),IFERROR(INDEX('Scales'!$N$6:$N$125,MATCH(O152&amp;"|"&amp;SUMPRODUCT(MAX(('Scales'!$K$6:$K$125=O152)*('Scales'!$M$6:$M$125&lt;=AB152)*'Scales'!$M$6:$M$125)),'Scales'!$O$6:$O$125,0)),""),"")),IFERROR(INDEX('Scales'!$N$6:$N$125,MATCH("1|"&amp;M152,'Scales'!$O$6:$O$125,0)),""))))</f>
        <v/>
      </c>
      <c r="K152" s="27">
        <f>IF(OR(F152="",Q152),"",IF(AND(P152="4.0 points",ISNUMBER(AB152)),IF(AND(AB152&gt;=0,AB152&lt;=AA152),MIN(4,AB152),""),IF(J152="","",IFERROR(INDEX('Scales'!$B$6:$C$18,MATCH(J152,'Scales'!$A$6:$A$18,0),'Scales'!$B$3),""))))</f>
        <v/>
      </c>
      <c r="L152" s="19">
        <f>IF(AND(A152="",C152="",F152=""),"",IF(F152="","Add a grade",IF(Q152,"Not counted (P, W, I grade)",IF(O152=0,"Unknown scale: pick one in column G",IF(NOT(ISNUMBER(K152)),"Check grade: not valid on this scale",IF(S152="","Check credits: use a number",IF(U152=1,"Counted","Not counted (settings)")))))))</f>
        <v/>
      </c>
      <c r="M152" s="23">
        <f>IF(F152="","",SUBSTITUTE(SUBSTITUTE(SUBSTITUTE(SUBSTITUTE(UPPER(TRIM(F152)),"%",""),"PLUS","+"),"MINUS","-")," ",""))</f>
        <v/>
      </c>
      <c r="N152" s="23">
        <f>IF(M152="","",IFERROR(VALUE(M152),""))</f>
        <v/>
      </c>
      <c r="O152" s="23">
        <f>IF(F152="","",IF(G152="",'Scales'!$F$3,IFERROR(INDEX('Scales'!$E$6:$E$15,MATCH(G152,'Scales'!$F$6:$F$15,0)),0)))</f>
        <v/>
      </c>
      <c r="P152" s="23">
        <f>IF(F152="","",IFERROR(INDEX('Scales'!$G$6:$G$15,MATCH(O152,'Scales'!$E$6:$E$15,0)),""))</f>
        <v/>
      </c>
      <c r="Q152" s="23">
        <f>IF(M152="",FALSE,COUNTIF('Scales'!$Q$6:$Q$35,M152)&gt;0)</f>
        <v/>
      </c>
      <c r="R152" s="23">
        <f>IF(A152="","",IF(ISNUMBER(A152),A152,IFERROR(VALUE(A152),IF(ISNUMBER(SEARCH("12",A152)),12,IF(ISNUMBER(SEARCH("11",A152)),11,IF(ISNUMBER(SEARCH("10",A152)),10,IF(ISNUMBER(SEARCH("9",A152)),9,IF(ISNUMBER(SEARCH("고1",A152)),10,IF(ISNUMBER(SEARCH("고2",A152)),11,IF(ISNUMBER(SEARCH("고3",A152)),12,IF(ISNUMBER(SEARCH("중3",A152)),9,IF(ISNUMBER(SEARCH("FRESH",A152)),9,IF(ISNUMBER(SEARCH("SOPH",A152)),10,IF(ISNUMBER(SEARCH("JUN",A152)),11,IF(ISNUMBER(SEARCH("SEN",A152)),12,"")))))))))))))))</f>
        <v/>
      </c>
      <c r="S152" s="23">
        <f>IF(E152="",1,IF(ISNUMBER(E152),IF(E152&gt;=0,E152,""),""))</f>
        <v/>
      </c>
      <c r="T152" s="23">
        <f>IFERROR(INDEX('Scales'!$T$6:$T$17,MATCH(I152,'Scales'!$S$6:$S$17,0))="Yes",FALSE)</f>
        <v/>
      </c>
      <c r="U152" s="23">
        <f>IF(AND(ISNUMBER(K152),ISNUMBER(S152),H152&lt;&gt;"No",OR(R152="",AND(R152&gt;='Start Here'!$C$7,R152&lt;='Start Here'!$C$8)),OR('Start Here'!$C$9="All graded courses",T152)),1,0)</f>
        <v/>
      </c>
      <c r="V152" s="23">
        <f>IF(U152=1,K152*S152,0)</f>
        <v/>
      </c>
      <c r="W152" s="23">
        <f>IF(U152=1,S152,0)</f>
        <v/>
      </c>
      <c r="X152" s="23">
        <f>IF(F152="",0,1)</f>
        <v/>
      </c>
      <c r="Y152" s="23">
        <f>IF(OR(F152="",Q152),0,IF(AND(ISNUMBER(K152),S152&lt;&gt;""),0,1))</f>
        <v/>
      </c>
      <c r="Z152" s="23">
        <f>IF(C152="",0,SUMPRODUCT(MAX(('Scales'!$V$6:$V$125&lt;&gt;"")*ISNUMBER(SEARCH('Scales'!$V$6:$V$125," "&amp;C152&amp;" "))*(ROW('Scales'!$V$6:$V$125)-5))))</f>
        <v/>
      </c>
      <c r="AA152" s="23">
        <f>IF(F152="","",IFERROR(IF(INDEX('Scales'!$H$6:$H$15,MATCH(O152,'Scales'!$E$6:$E$15,0))="",9E+99,INDEX('Scales'!$H$6:$H$15,MATCH(O152,'Scales'!$E$6:$E$15,0))),9E+99))</f>
        <v/>
      </c>
      <c r="AB152" s="23">
        <f>IF(N152="","",IF(AND(ISNUMBER(F152),N152&gt;0,N152&lt;=1,AA152=100),N152*100,N152))</f>
        <v/>
      </c>
    </row>
    <row r="153">
      <c r="A153" s="24" t="n"/>
      <c r="B153" s="18" t="n"/>
      <c r="C153" s="18" t="n"/>
      <c r="D153" s="18" t="n"/>
      <c r="E153" s="25" t="n"/>
      <c r="F153" s="24" t="n"/>
      <c r="G153" s="18" t="n"/>
      <c r="H153" s="24" t="n"/>
      <c r="I153" s="19">
        <f>IF(AND(C153="",D153=""),"",IF(D153&lt;&gt;"",D153,IF(Z153=0,"Other",INDEX('Scales'!$W$6:$W$125,Z153))))</f>
        <v/>
      </c>
      <c r="J153" s="26">
        <f>IF(OR(F153="",Q153,O153=0),"",IF(P153="Exact match",IFERROR(INDEX('Scales'!$N$6:$N$125,MATCH(O153&amp;"|"&amp;M153,'Scales'!$O$6:$O$125,0)),""),IF(ISNUMBER(AB153),IF(P153="4.0 points","",IF(AND(AB153&gt;=0,AB153&lt;=AA153),IFERROR(INDEX('Scales'!$N$6:$N$125,MATCH(O153&amp;"|"&amp;SUMPRODUCT(MAX(('Scales'!$K$6:$K$125=O153)*('Scales'!$M$6:$M$125&lt;=AB153)*'Scales'!$M$6:$M$125)),'Scales'!$O$6:$O$125,0)),""),"")),IFERROR(INDEX('Scales'!$N$6:$N$125,MATCH("1|"&amp;M153,'Scales'!$O$6:$O$125,0)),""))))</f>
        <v/>
      </c>
      <c r="K153" s="27">
        <f>IF(OR(F153="",Q153),"",IF(AND(P153="4.0 points",ISNUMBER(AB153)),IF(AND(AB153&gt;=0,AB153&lt;=AA153),MIN(4,AB153),""),IF(J153="","",IFERROR(INDEX('Scales'!$B$6:$C$18,MATCH(J153,'Scales'!$A$6:$A$18,0),'Scales'!$B$3),""))))</f>
        <v/>
      </c>
      <c r="L153" s="19">
        <f>IF(AND(A153="",C153="",F153=""),"",IF(F153="","Add a grade",IF(Q153,"Not counted (P, W, I grade)",IF(O153=0,"Unknown scale: pick one in column G",IF(NOT(ISNUMBER(K153)),"Check grade: not valid on this scale",IF(S153="","Check credits: use a number",IF(U153=1,"Counted","Not counted (settings)")))))))</f>
        <v/>
      </c>
      <c r="M153" s="23">
        <f>IF(F153="","",SUBSTITUTE(SUBSTITUTE(SUBSTITUTE(SUBSTITUTE(UPPER(TRIM(F153)),"%",""),"PLUS","+"),"MINUS","-")," ",""))</f>
        <v/>
      </c>
      <c r="N153" s="23">
        <f>IF(M153="","",IFERROR(VALUE(M153),""))</f>
        <v/>
      </c>
      <c r="O153" s="23">
        <f>IF(F153="","",IF(G153="",'Scales'!$F$3,IFERROR(INDEX('Scales'!$E$6:$E$15,MATCH(G153,'Scales'!$F$6:$F$15,0)),0)))</f>
        <v/>
      </c>
      <c r="P153" s="23">
        <f>IF(F153="","",IFERROR(INDEX('Scales'!$G$6:$G$15,MATCH(O153,'Scales'!$E$6:$E$15,0)),""))</f>
        <v/>
      </c>
      <c r="Q153" s="23">
        <f>IF(M153="",FALSE,COUNTIF('Scales'!$Q$6:$Q$35,M153)&gt;0)</f>
        <v/>
      </c>
      <c r="R153" s="23">
        <f>IF(A153="","",IF(ISNUMBER(A153),A153,IFERROR(VALUE(A153),IF(ISNUMBER(SEARCH("12",A153)),12,IF(ISNUMBER(SEARCH("11",A153)),11,IF(ISNUMBER(SEARCH("10",A153)),10,IF(ISNUMBER(SEARCH("9",A153)),9,IF(ISNUMBER(SEARCH("고1",A153)),10,IF(ISNUMBER(SEARCH("고2",A153)),11,IF(ISNUMBER(SEARCH("고3",A153)),12,IF(ISNUMBER(SEARCH("중3",A153)),9,IF(ISNUMBER(SEARCH("FRESH",A153)),9,IF(ISNUMBER(SEARCH("SOPH",A153)),10,IF(ISNUMBER(SEARCH("JUN",A153)),11,IF(ISNUMBER(SEARCH("SEN",A153)),12,"")))))))))))))))</f>
        <v/>
      </c>
      <c r="S153" s="23">
        <f>IF(E153="",1,IF(ISNUMBER(E153),IF(E153&gt;=0,E153,""),""))</f>
        <v/>
      </c>
      <c r="T153" s="23">
        <f>IFERROR(INDEX('Scales'!$T$6:$T$17,MATCH(I153,'Scales'!$S$6:$S$17,0))="Yes",FALSE)</f>
        <v/>
      </c>
      <c r="U153" s="23">
        <f>IF(AND(ISNUMBER(K153),ISNUMBER(S153),H153&lt;&gt;"No",OR(R153="",AND(R153&gt;='Start Here'!$C$7,R153&lt;='Start Here'!$C$8)),OR('Start Here'!$C$9="All graded courses",T153)),1,0)</f>
        <v/>
      </c>
      <c r="V153" s="23">
        <f>IF(U153=1,K153*S153,0)</f>
        <v/>
      </c>
      <c r="W153" s="23">
        <f>IF(U153=1,S153,0)</f>
        <v/>
      </c>
      <c r="X153" s="23">
        <f>IF(F153="",0,1)</f>
        <v/>
      </c>
      <c r="Y153" s="23">
        <f>IF(OR(F153="",Q153),0,IF(AND(ISNUMBER(K153),S153&lt;&gt;""),0,1))</f>
        <v/>
      </c>
      <c r="Z153" s="23">
        <f>IF(C153="",0,SUMPRODUCT(MAX(('Scales'!$V$6:$V$125&lt;&gt;"")*ISNUMBER(SEARCH('Scales'!$V$6:$V$125," "&amp;C153&amp;" "))*(ROW('Scales'!$V$6:$V$125)-5))))</f>
        <v/>
      </c>
      <c r="AA153" s="23">
        <f>IF(F153="","",IFERROR(IF(INDEX('Scales'!$H$6:$H$15,MATCH(O153,'Scales'!$E$6:$E$15,0))="",9E+99,INDEX('Scales'!$H$6:$H$15,MATCH(O153,'Scales'!$E$6:$E$15,0))),9E+99))</f>
        <v/>
      </c>
      <c r="AB153" s="23">
        <f>IF(N153="","",IF(AND(ISNUMBER(F153),N153&gt;0,N153&lt;=1,AA153=100),N153*100,N153))</f>
        <v/>
      </c>
    </row>
    <row r="154">
      <c r="A154" s="24" t="n"/>
      <c r="B154" s="18" t="n"/>
      <c r="C154" s="18" t="n"/>
      <c r="D154" s="18" t="n"/>
      <c r="E154" s="25" t="n"/>
      <c r="F154" s="24" t="n"/>
      <c r="G154" s="18" t="n"/>
      <c r="H154" s="24" t="n"/>
      <c r="I154" s="19">
        <f>IF(AND(C154="",D154=""),"",IF(D154&lt;&gt;"",D154,IF(Z154=0,"Other",INDEX('Scales'!$W$6:$W$125,Z154))))</f>
        <v/>
      </c>
      <c r="J154" s="26">
        <f>IF(OR(F154="",Q154,O154=0),"",IF(P154="Exact match",IFERROR(INDEX('Scales'!$N$6:$N$125,MATCH(O154&amp;"|"&amp;M154,'Scales'!$O$6:$O$125,0)),""),IF(ISNUMBER(AB154),IF(P154="4.0 points","",IF(AND(AB154&gt;=0,AB154&lt;=AA154),IFERROR(INDEX('Scales'!$N$6:$N$125,MATCH(O154&amp;"|"&amp;SUMPRODUCT(MAX(('Scales'!$K$6:$K$125=O154)*('Scales'!$M$6:$M$125&lt;=AB154)*'Scales'!$M$6:$M$125)),'Scales'!$O$6:$O$125,0)),""),"")),IFERROR(INDEX('Scales'!$N$6:$N$125,MATCH("1|"&amp;M154,'Scales'!$O$6:$O$125,0)),""))))</f>
        <v/>
      </c>
      <c r="K154" s="27">
        <f>IF(OR(F154="",Q154),"",IF(AND(P154="4.0 points",ISNUMBER(AB154)),IF(AND(AB154&gt;=0,AB154&lt;=AA154),MIN(4,AB154),""),IF(J154="","",IFERROR(INDEX('Scales'!$B$6:$C$18,MATCH(J154,'Scales'!$A$6:$A$18,0),'Scales'!$B$3),""))))</f>
        <v/>
      </c>
      <c r="L154" s="19">
        <f>IF(AND(A154="",C154="",F154=""),"",IF(F154="","Add a grade",IF(Q154,"Not counted (P, W, I grade)",IF(O154=0,"Unknown scale: pick one in column G",IF(NOT(ISNUMBER(K154)),"Check grade: not valid on this scale",IF(S154="","Check credits: use a number",IF(U154=1,"Counted","Not counted (settings)")))))))</f>
        <v/>
      </c>
      <c r="M154" s="23">
        <f>IF(F154="","",SUBSTITUTE(SUBSTITUTE(SUBSTITUTE(SUBSTITUTE(UPPER(TRIM(F154)),"%",""),"PLUS","+"),"MINUS","-")," ",""))</f>
        <v/>
      </c>
      <c r="N154" s="23">
        <f>IF(M154="","",IFERROR(VALUE(M154),""))</f>
        <v/>
      </c>
      <c r="O154" s="23">
        <f>IF(F154="","",IF(G154="",'Scales'!$F$3,IFERROR(INDEX('Scales'!$E$6:$E$15,MATCH(G154,'Scales'!$F$6:$F$15,0)),0)))</f>
        <v/>
      </c>
      <c r="P154" s="23">
        <f>IF(F154="","",IFERROR(INDEX('Scales'!$G$6:$G$15,MATCH(O154,'Scales'!$E$6:$E$15,0)),""))</f>
        <v/>
      </c>
      <c r="Q154" s="23">
        <f>IF(M154="",FALSE,COUNTIF('Scales'!$Q$6:$Q$35,M154)&gt;0)</f>
        <v/>
      </c>
      <c r="R154" s="23">
        <f>IF(A154="","",IF(ISNUMBER(A154),A154,IFERROR(VALUE(A154),IF(ISNUMBER(SEARCH("12",A154)),12,IF(ISNUMBER(SEARCH("11",A154)),11,IF(ISNUMBER(SEARCH("10",A154)),10,IF(ISNUMBER(SEARCH("9",A154)),9,IF(ISNUMBER(SEARCH("고1",A154)),10,IF(ISNUMBER(SEARCH("고2",A154)),11,IF(ISNUMBER(SEARCH("고3",A154)),12,IF(ISNUMBER(SEARCH("중3",A154)),9,IF(ISNUMBER(SEARCH("FRESH",A154)),9,IF(ISNUMBER(SEARCH("SOPH",A154)),10,IF(ISNUMBER(SEARCH("JUN",A154)),11,IF(ISNUMBER(SEARCH("SEN",A154)),12,"")))))))))))))))</f>
        <v/>
      </c>
      <c r="S154" s="23">
        <f>IF(E154="",1,IF(ISNUMBER(E154),IF(E154&gt;=0,E154,""),""))</f>
        <v/>
      </c>
      <c r="T154" s="23">
        <f>IFERROR(INDEX('Scales'!$T$6:$T$17,MATCH(I154,'Scales'!$S$6:$S$17,0))="Yes",FALSE)</f>
        <v/>
      </c>
      <c r="U154" s="23">
        <f>IF(AND(ISNUMBER(K154),ISNUMBER(S154),H154&lt;&gt;"No",OR(R154="",AND(R154&gt;='Start Here'!$C$7,R154&lt;='Start Here'!$C$8)),OR('Start Here'!$C$9="All graded courses",T154)),1,0)</f>
        <v/>
      </c>
      <c r="V154" s="23">
        <f>IF(U154=1,K154*S154,0)</f>
        <v/>
      </c>
      <c r="W154" s="23">
        <f>IF(U154=1,S154,0)</f>
        <v/>
      </c>
      <c r="X154" s="23">
        <f>IF(F154="",0,1)</f>
        <v/>
      </c>
      <c r="Y154" s="23">
        <f>IF(OR(F154="",Q154),0,IF(AND(ISNUMBER(K154),S154&lt;&gt;""),0,1))</f>
        <v/>
      </c>
      <c r="Z154" s="23">
        <f>IF(C154="",0,SUMPRODUCT(MAX(('Scales'!$V$6:$V$125&lt;&gt;"")*ISNUMBER(SEARCH('Scales'!$V$6:$V$125," "&amp;C154&amp;" "))*(ROW('Scales'!$V$6:$V$125)-5))))</f>
        <v/>
      </c>
      <c r="AA154" s="23">
        <f>IF(F154="","",IFERROR(IF(INDEX('Scales'!$H$6:$H$15,MATCH(O154,'Scales'!$E$6:$E$15,0))="",9E+99,INDEX('Scales'!$H$6:$H$15,MATCH(O154,'Scales'!$E$6:$E$15,0))),9E+99))</f>
        <v/>
      </c>
      <c r="AB154" s="23">
        <f>IF(N154="","",IF(AND(ISNUMBER(F154),N154&gt;0,N154&lt;=1,AA154=100),N154*100,N154))</f>
        <v/>
      </c>
    </row>
    <row r="155">
      <c r="A155" s="24" t="n"/>
      <c r="B155" s="18" t="n"/>
      <c r="C155" s="18" t="n"/>
      <c r="D155" s="18" t="n"/>
      <c r="E155" s="25" t="n"/>
      <c r="F155" s="24" t="n"/>
      <c r="G155" s="18" t="n"/>
      <c r="H155" s="24" t="n"/>
      <c r="I155" s="19">
        <f>IF(AND(C155="",D155=""),"",IF(D155&lt;&gt;"",D155,IF(Z155=0,"Other",INDEX('Scales'!$W$6:$W$125,Z155))))</f>
        <v/>
      </c>
      <c r="J155" s="26">
        <f>IF(OR(F155="",Q155,O155=0),"",IF(P155="Exact match",IFERROR(INDEX('Scales'!$N$6:$N$125,MATCH(O155&amp;"|"&amp;M155,'Scales'!$O$6:$O$125,0)),""),IF(ISNUMBER(AB155),IF(P155="4.0 points","",IF(AND(AB155&gt;=0,AB155&lt;=AA155),IFERROR(INDEX('Scales'!$N$6:$N$125,MATCH(O155&amp;"|"&amp;SUMPRODUCT(MAX(('Scales'!$K$6:$K$125=O155)*('Scales'!$M$6:$M$125&lt;=AB155)*'Scales'!$M$6:$M$125)),'Scales'!$O$6:$O$125,0)),""),"")),IFERROR(INDEX('Scales'!$N$6:$N$125,MATCH("1|"&amp;M155,'Scales'!$O$6:$O$125,0)),""))))</f>
        <v/>
      </c>
      <c r="K155" s="27">
        <f>IF(OR(F155="",Q155),"",IF(AND(P155="4.0 points",ISNUMBER(AB155)),IF(AND(AB155&gt;=0,AB155&lt;=AA155),MIN(4,AB155),""),IF(J155="","",IFERROR(INDEX('Scales'!$B$6:$C$18,MATCH(J155,'Scales'!$A$6:$A$18,0),'Scales'!$B$3),""))))</f>
        <v/>
      </c>
      <c r="L155" s="19">
        <f>IF(AND(A155="",C155="",F155=""),"",IF(F155="","Add a grade",IF(Q155,"Not counted (P, W, I grade)",IF(O155=0,"Unknown scale: pick one in column G",IF(NOT(ISNUMBER(K155)),"Check grade: not valid on this scale",IF(S155="","Check credits: use a number",IF(U155=1,"Counted","Not counted (settings)")))))))</f>
        <v/>
      </c>
      <c r="M155" s="23">
        <f>IF(F155="","",SUBSTITUTE(SUBSTITUTE(SUBSTITUTE(SUBSTITUTE(UPPER(TRIM(F155)),"%",""),"PLUS","+"),"MINUS","-")," ",""))</f>
        <v/>
      </c>
      <c r="N155" s="23">
        <f>IF(M155="","",IFERROR(VALUE(M155),""))</f>
        <v/>
      </c>
      <c r="O155" s="23">
        <f>IF(F155="","",IF(G155="",'Scales'!$F$3,IFERROR(INDEX('Scales'!$E$6:$E$15,MATCH(G155,'Scales'!$F$6:$F$15,0)),0)))</f>
        <v/>
      </c>
      <c r="P155" s="23">
        <f>IF(F155="","",IFERROR(INDEX('Scales'!$G$6:$G$15,MATCH(O155,'Scales'!$E$6:$E$15,0)),""))</f>
        <v/>
      </c>
      <c r="Q155" s="23">
        <f>IF(M155="",FALSE,COUNTIF('Scales'!$Q$6:$Q$35,M155)&gt;0)</f>
        <v/>
      </c>
      <c r="R155" s="23">
        <f>IF(A155="","",IF(ISNUMBER(A155),A155,IFERROR(VALUE(A155),IF(ISNUMBER(SEARCH("12",A155)),12,IF(ISNUMBER(SEARCH("11",A155)),11,IF(ISNUMBER(SEARCH("10",A155)),10,IF(ISNUMBER(SEARCH("9",A155)),9,IF(ISNUMBER(SEARCH("고1",A155)),10,IF(ISNUMBER(SEARCH("고2",A155)),11,IF(ISNUMBER(SEARCH("고3",A155)),12,IF(ISNUMBER(SEARCH("중3",A155)),9,IF(ISNUMBER(SEARCH("FRESH",A155)),9,IF(ISNUMBER(SEARCH("SOPH",A155)),10,IF(ISNUMBER(SEARCH("JUN",A155)),11,IF(ISNUMBER(SEARCH("SEN",A155)),12,"")))))))))))))))</f>
        <v/>
      </c>
      <c r="S155" s="23">
        <f>IF(E155="",1,IF(ISNUMBER(E155),IF(E155&gt;=0,E155,""),""))</f>
        <v/>
      </c>
      <c r="T155" s="23">
        <f>IFERROR(INDEX('Scales'!$T$6:$T$17,MATCH(I155,'Scales'!$S$6:$S$17,0))="Yes",FALSE)</f>
        <v/>
      </c>
      <c r="U155" s="23">
        <f>IF(AND(ISNUMBER(K155),ISNUMBER(S155),H155&lt;&gt;"No",OR(R155="",AND(R155&gt;='Start Here'!$C$7,R155&lt;='Start Here'!$C$8)),OR('Start Here'!$C$9="All graded courses",T155)),1,0)</f>
        <v/>
      </c>
      <c r="V155" s="23">
        <f>IF(U155=1,K155*S155,0)</f>
        <v/>
      </c>
      <c r="W155" s="23">
        <f>IF(U155=1,S155,0)</f>
        <v/>
      </c>
      <c r="X155" s="23">
        <f>IF(F155="",0,1)</f>
        <v/>
      </c>
      <c r="Y155" s="23">
        <f>IF(OR(F155="",Q155),0,IF(AND(ISNUMBER(K155),S155&lt;&gt;""),0,1))</f>
        <v/>
      </c>
      <c r="Z155" s="23">
        <f>IF(C155="",0,SUMPRODUCT(MAX(('Scales'!$V$6:$V$125&lt;&gt;"")*ISNUMBER(SEARCH('Scales'!$V$6:$V$125," "&amp;C155&amp;" "))*(ROW('Scales'!$V$6:$V$125)-5))))</f>
        <v/>
      </c>
      <c r="AA155" s="23">
        <f>IF(F155="","",IFERROR(IF(INDEX('Scales'!$H$6:$H$15,MATCH(O155,'Scales'!$E$6:$E$15,0))="",9E+99,INDEX('Scales'!$H$6:$H$15,MATCH(O155,'Scales'!$E$6:$E$15,0))),9E+99))</f>
        <v/>
      </c>
      <c r="AB155" s="23">
        <f>IF(N155="","",IF(AND(ISNUMBER(F155),N155&gt;0,N155&lt;=1,AA155=100),N155*100,N155))</f>
        <v/>
      </c>
    </row>
    <row r="156">
      <c r="A156" s="24" t="n"/>
      <c r="B156" s="18" t="n"/>
      <c r="C156" s="18" t="n"/>
      <c r="D156" s="18" t="n"/>
      <c r="E156" s="25" t="n"/>
      <c r="F156" s="24" t="n"/>
      <c r="G156" s="18" t="n"/>
      <c r="H156" s="24" t="n"/>
      <c r="I156" s="19">
        <f>IF(AND(C156="",D156=""),"",IF(D156&lt;&gt;"",D156,IF(Z156=0,"Other",INDEX('Scales'!$W$6:$W$125,Z156))))</f>
        <v/>
      </c>
      <c r="J156" s="26">
        <f>IF(OR(F156="",Q156,O156=0),"",IF(P156="Exact match",IFERROR(INDEX('Scales'!$N$6:$N$125,MATCH(O156&amp;"|"&amp;M156,'Scales'!$O$6:$O$125,0)),""),IF(ISNUMBER(AB156),IF(P156="4.0 points","",IF(AND(AB156&gt;=0,AB156&lt;=AA156),IFERROR(INDEX('Scales'!$N$6:$N$125,MATCH(O156&amp;"|"&amp;SUMPRODUCT(MAX(('Scales'!$K$6:$K$125=O156)*('Scales'!$M$6:$M$125&lt;=AB156)*'Scales'!$M$6:$M$125)),'Scales'!$O$6:$O$125,0)),""),"")),IFERROR(INDEX('Scales'!$N$6:$N$125,MATCH("1|"&amp;M156,'Scales'!$O$6:$O$125,0)),""))))</f>
        <v/>
      </c>
      <c r="K156" s="27">
        <f>IF(OR(F156="",Q156),"",IF(AND(P156="4.0 points",ISNUMBER(AB156)),IF(AND(AB156&gt;=0,AB156&lt;=AA156),MIN(4,AB156),""),IF(J156="","",IFERROR(INDEX('Scales'!$B$6:$C$18,MATCH(J156,'Scales'!$A$6:$A$18,0),'Scales'!$B$3),""))))</f>
        <v/>
      </c>
      <c r="L156" s="19">
        <f>IF(AND(A156="",C156="",F156=""),"",IF(F156="","Add a grade",IF(Q156,"Not counted (P, W, I grade)",IF(O156=0,"Unknown scale: pick one in column G",IF(NOT(ISNUMBER(K156)),"Check grade: not valid on this scale",IF(S156="","Check credits: use a number",IF(U156=1,"Counted","Not counted (settings)")))))))</f>
        <v/>
      </c>
      <c r="M156" s="23">
        <f>IF(F156="","",SUBSTITUTE(SUBSTITUTE(SUBSTITUTE(SUBSTITUTE(UPPER(TRIM(F156)),"%",""),"PLUS","+"),"MINUS","-")," ",""))</f>
        <v/>
      </c>
      <c r="N156" s="23">
        <f>IF(M156="","",IFERROR(VALUE(M156),""))</f>
        <v/>
      </c>
      <c r="O156" s="23">
        <f>IF(F156="","",IF(G156="",'Scales'!$F$3,IFERROR(INDEX('Scales'!$E$6:$E$15,MATCH(G156,'Scales'!$F$6:$F$15,0)),0)))</f>
        <v/>
      </c>
      <c r="P156" s="23">
        <f>IF(F156="","",IFERROR(INDEX('Scales'!$G$6:$G$15,MATCH(O156,'Scales'!$E$6:$E$15,0)),""))</f>
        <v/>
      </c>
      <c r="Q156" s="23">
        <f>IF(M156="",FALSE,COUNTIF('Scales'!$Q$6:$Q$35,M156)&gt;0)</f>
        <v/>
      </c>
      <c r="R156" s="23">
        <f>IF(A156="","",IF(ISNUMBER(A156),A156,IFERROR(VALUE(A156),IF(ISNUMBER(SEARCH("12",A156)),12,IF(ISNUMBER(SEARCH("11",A156)),11,IF(ISNUMBER(SEARCH("10",A156)),10,IF(ISNUMBER(SEARCH("9",A156)),9,IF(ISNUMBER(SEARCH("고1",A156)),10,IF(ISNUMBER(SEARCH("고2",A156)),11,IF(ISNUMBER(SEARCH("고3",A156)),12,IF(ISNUMBER(SEARCH("중3",A156)),9,IF(ISNUMBER(SEARCH("FRESH",A156)),9,IF(ISNUMBER(SEARCH("SOPH",A156)),10,IF(ISNUMBER(SEARCH("JUN",A156)),11,IF(ISNUMBER(SEARCH("SEN",A156)),12,"")))))))))))))))</f>
        <v/>
      </c>
      <c r="S156" s="23">
        <f>IF(E156="",1,IF(ISNUMBER(E156),IF(E156&gt;=0,E156,""),""))</f>
        <v/>
      </c>
      <c r="T156" s="23">
        <f>IFERROR(INDEX('Scales'!$T$6:$T$17,MATCH(I156,'Scales'!$S$6:$S$17,0))="Yes",FALSE)</f>
        <v/>
      </c>
      <c r="U156" s="23">
        <f>IF(AND(ISNUMBER(K156),ISNUMBER(S156),H156&lt;&gt;"No",OR(R156="",AND(R156&gt;='Start Here'!$C$7,R156&lt;='Start Here'!$C$8)),OR('Start Here'!$C$9="All graded courses",T156)),1,0)</f>
        <v/>
      </c>
      <c r="V156" s="23">
        <f>IF(U156=1,K156*S156,0)</f>
        <v/>
      </c>
      <c r="W156" s="23">
        <f>IF(U156=1,S156,0)</f>
        <v/>
      </c>
      <c r="X156" s="23">
        <f>IF(F156="",0,1)</f>
        <v/>
      </c>
      <c r="Y156" s="23">
        <f>IF(OR(F156="",Q156),0,IF(AND(ISNUMBER(K156),S156&lt;&gt;""),0,1))</f>
        <v/>
      </c>
      <c r="Z156" s="23">
        <f>IF(C156="",0,SUMPRODUCT(MAX(('Scales'!$V$6:$V$125&lt;&gt;"")*ISNUMBER(SEARCH('Scales'!$V$6:$V$125," "&amp;C156&amp;" "))*(ROW('Scales'!$V$6:$V$125)-5))))</f>
        <v/>
      </c>
      <c r="AA156" s="23">
        <f>IF(F156="","",IFERROR(IF(INDEX('Scales'!$H$6:$H$15,MATCH(O156,'Scales'!$E$6:$E$15,0))="",9E+99,INDEX('Scales'!$H$6:$H$15,MATCH(O156,'Scales'!$E$6:$E$15,0))),9E+99))</f>
        <v/>
      </c>
      <c r="AB156" s="23">
        <f>IF(N156="","",IF(AND(ISNUMBER(F156),N156&gt;0,N156&lt;=1,AA156=100),N156*100,N156))</f>
        <v/>
      </c>
    </row>
    <row r="157">
      <c r="A157" s="24" t="n"/>
      <c r="B157" s="18" t="n"/>
      <c r="C157" s="18" t="n"/>
      <c r="D157" s="18" t="n"/>
      <c r="E157" s="25" t="n"/>
      <c r="F157" s="24" t="n"/>
      <c r="G157" s="18" t="n"/>
      <c r="H157" s="24" t="n"/>
      <c r="I157" s="19">
        <f>IF(AND(C157="",D157=""),"",IF(D157&lt;&gt;"",D157,IF(Z157=0,"Other",INDEX('Scales'!$W$6:$W$125,Z157))))</f>
        <v/>
      </c>
      <c r="J157" s="26">
        <f>IF(OR(F157="",Q157,O157=0),"",IF(P157="Exact match",IFERROR(INDEX('Scales'!$N$6:$N$125,MATCH(O157&amp;"|"&amp;M157,'Scales'!$O$6:$O$125,0)),""),IF(ISNUMBER(AB157),IF(P157="4.0 points","",IF(AND(AB157&gt;=0,AB157&lt;=AA157),IFERROR(INDEX('Scales'!$N$6:$N$125,MATCH(O157&amp;"|"&amp;SUMPRODUCT(MAX(('Scales'!$K$6:$K$125=O157)*('Scales'!$M$6:$M$125&lt;=AB157)*'Scales'!$M$6:$M$125)),'Scales'!$O$6:$O$125,0)),""),"")),IFERROR(INDEX('Scales'!$N$6:$N$125,MATCH("1|"&amp;M157,'Scales'!$O$6:$O$125,0)),""))))</f>
        <v/>
      </c>
      <c r="K157" s="27">
        <f>IF(OR(F157="",Q157),"",IF(AND(P157="4.0 points",ISNUMBER(AB157)),IF(AND(AB157&gt;=0,AB157&lt;=AA157),MIN(4,AB157),""),IF(J157="","",IFERROR(INDEX('Scales'!$B$6:$C$18,MATCH(J157,'Scales'!$A$6:$A$18,0),'Scales'!$B$3),""))))</f>
        <v/>
      </c>
      <c r="L157" s="19">
        <f>IF(AND(A157="",C157="",F157=""),"",IF(F157="","Add a grade",IF(Q157,"Not counted (P, W, I grade)",IF(O157=0,"Unknown scale: pick one in column G",IF(NOT(ISNUMBER(K157)),"Check grade: not valid on this scale",IF(S157="","Check credits: use a number",IF(U157=1,"Counted","Not counted (settings)")))))))</f>
        <v/>
      </c>
      <c r="M157" s="23">
        <f>IF(F157="","",SUBSTITUTE(SUBSTITUTE(SUBSTITUTE(SUBSTITUTE(UPPER(TRIM(F157)),"%",""),"PLUS","+"),"MINUS","-")," ",""))</f>
        <v/>
      </c>
      <c r="N157" s="23">
        <f>IF(M157="","",IFERROR(VALUE(M157),""))</f>
        <v/>
      </c>
      <c r="O157" s="23">
        <f>IF(F157="","",IF(G157="",'Scales'!$F$3,IFERROR(INDEX('Scales'!$E$6:$E$15,MATCH(G157,'Scales'!$F$6:$F$15,0)),0)))</f>
        <v/>
      </c>
      <c r="P157" s="23">
        <f>IF(F157="","",IFERROR(INDEX('Scales'!$G$6:$G$15,MATCH(O157,'Scales'!$E$6:$E$15,0)),""))</f>
        <v/>
      </c>
      <c r="Q157" s="23">
        <f>IF(M157="",FALSE,COUNTIF('Scales'!$Q$6:$Q$35,M157)&gt;0)</f>
        <v/>
      </c>
      <c r="R157" s="23">
        <f>IF(A157="","",IF(ISNUMBER(A157),A157,IFERROR(VALUE(A157),IF(ISNUMBER(SEARCH("12",A157)),12,IF(ISNUMBER(SEARCH("11",A157)),11,IF(ISNUMBER(SEARCH("10",A157)),10,IF(ISNUMBER(SEARCH("9",A157)),9,IF(ISNUMBER(SEARCH("고1",A157)),10,IF(ISNUMBER(SEARCH("고2",A157)),11,IF(ISNUMBER(SEARCH("고3",A157)),12,IF(ISNUMBER(SEARCH("중3",A157)),9,IF(ISNUMBER(SEARCH("FRESH",A157)),9,IF(ISNUMBER(SEARCH("SOPH",A157)),10,IF(ISNUMBER(SEARCH("JUN",A157)),11,IF(ISNUMBER(SEARCH("SEN",A157)),12,"")))))))))))))))</f>
        <v/>
      </c>
      <c r="S157" s="23">
        <f>IF(E157="",1,IF(ISNUMBER(E157),IF(E157&gt;=0,E157,""),""))</f>
        <v/>
      </c>
      <c r="T157" s="23">
        <f>IFERROR(INDEX('Scales'!$T$6:$T$17,MATCH(I157,'Scales'!$S$6:$S$17,0))="Yes",FALSE)</f>
        <v/>
      </c>
      <c r="U157" s="23">
        <f>IF(AND(ISNUMBER(K157),ISNUMBER(S157),H157&lt;&gt;"No",OR(R157="",AND(R157&gt;='Start Here'!$C$7,R157&lt;='Start Here'!$C$8)),OR('Start Here'!$C$9="All graded courses",T157)),1,0)</f>
        <v/>
      </c>
      <c r="V157" s="23">
        <f>IF(U157=1,K157*S157,0)</f>
        <v/>
      </c>
      <c r="W157" s="23">
        <f>IF(U157=1,S157,0)</f>
        <v/>
      </c>
      <c r="X157" s="23">
        <f>IF(F157="",0,1)</f>
        <v/>
      </c>
      <c r="Y157" s="23">
        <f>IF(OR(F157="",Q157),0,IF(AND(ISNUMBER(K157),S157&lt;&gt;""),0,1))</f>
        <v/>
      </c>
      <c r="Z157" s="23">
        <f>IF(C157="",0,SUMPRODUCT(MAX(('Scales'!$V$6:$V$125&lt;&gt;"")*ISNUMBER(SEARCH('Scales'!$V$6:$V$125," "&amp;C157&amp;" "))*(ROW('Scales'!$V$6:$V$125)-5))))</f>
        <v/>
      </c>
      <c r="AA157" s="23">
        <f>IF(F157="","",IFERROR(IF(INDEX('Scales'!$H$6:$H$15,MATCH(O157,'Scales'!$E$6:$E$15,0))="",9E+99,INDEX('Scales'!$H$6:$H$15,MATCH(O157,'Scales'!$E$6:$E$15,0))),9E+99))</f>
        <v/>
      </c>
      <c r="AB157" s="23">
        <f>IF(N157="","",IF(AND(ISNUMBER(F157),N157&gt;0,N157&lt;=1,AA157=100),N157*100,N157))</f>
        <v/>
      </c>
    </row>
    <row r="158">
      <c r="A158" s="24" t="n"/>
      <c r="B158" s="18" t="n"/>
      <c r="C158" s="18" t="n"/>
      <c r="D158" s="18" t="n"/>
      <c r="E158" s="25" t="n"/>
      <c r="F158" s="24" t="n"/>
      <c r="G158" s="18" t="n"/>
      <c r="H158" s="24" t="n"/>
      <c r="I158" s="19">
        <f>IF(AND(C158="",D158=""),"",IF(D158&lt;&gt;"",D158,IF(Z158=0,"Other",INDEX('Scales'!$W$6:$W$125,Z158))))</f>
        <v/>
      </c>
      <c r="J158" s="26">
        <f>IF(OR(F158="",Q158,O158=0),"",IF(P158="Exact match",IFERROR(INDEX('Scales'!$N$6:$N$125,MATCH(O158&amp;"|"&amp;M158,'Scales'!$O$6:$O$125,0)),""),IF(ISNUMBER(AB158),IF(P158="4.0 points","",IF(AND(AB158&gt;=0,AB158&lt;=AA158),IFERROR(INDEX('Scales'!$N$6:$N$125,MATCH(O158&amp;"|"&amp;SUMPRODUCT(MAX(('Scales'!$K$6:$K$125=O158)*('Scales'!$M$6:$M$125&lt;=AB158)*'Scales'!$M$6:$M$125)),'Scales'!$O$6:$O$125,0)),""),"")),IFERROR(INDEX('Scales'!$N$6:$N$125,MATCH("1|"&amp;M158,'Scales'!$O$6:$O$125,0)),""))))</f>
        <v/>
      </c>
      <c r="K158" s="27">
        <f>IF(OR(F158="",Q158),"",IF(AND(P158="4.0 points",ISNUMBER(AB158)),IF(AND(AB158&gt;=0,AB158&lt;=AA158),MIN(4,AB158),""),IF(J158="","",IFERROR(INDEX('Scales'!$B$6:$C$18,MATCH(J158,'Scales'!$A$6:$A$18,0),'Scales'!$B$3),""))))</f>
        <v/>
      </c>
      <c r="L158" s="19">
        <f>IF(AND(A158="",C158="",F158=""),"",IF(F158="","Add a grade",IF(Q158,"Not counted (P, W, I grade)",IF(O158=0,"Unknown scale: pick one in column G",IF(NOT(ISNUMBER(K158)),"Check grade: not valid on this scale",IF(S158="","Check credits: use a number",IF(U158=1,"Counted","Not counted (settings)")))))))</f>
        <v/>
      </c>
      <c r="M158" s="23">
        <f>IF(F158="","",SUBSTITUTE(SUBSTITUTE(SUBSTITUTE(SUBSTITUTE(UPPER(TRIM(F158)),"%",""),"PLUS","+"),"MINUS","-")," ",""))</f>
        <v/>
      </c>
      <c r="N158" s="23">
        <f>IF(M158="","",IFERROR(VALUE(M158),""))</f>
        <v/>
      </c>
      <c r="O158" s="23">
        <f>IF(F158="","",IF(G158="",'Scales'!$F$3,IFERROR(INDEX('Scales'!$E$6:$E$15,MATCH(G158,'Scales'!$F$6:$F$15,0)),0)))</f>
        <v/>
      </c>
      <c r="P158" s="23">
        <f>IF(F158="","",IFERROR(INDEX('Scales'!$G$6:$G$15,MATCH(O158,'Scales'!$E$6:$E$15,0)),""))</f>
        <v/>
      </c>
      <c r="Q158" s="23">
        <f>IF(M158="",FALSE,COUNTIF('Scales'!$Q$6:$Q$35,M158)&gt;0)</f>
        <v/>
      </c>
      <c r="R158" s="23">
        <f>IF(A158="","",IF(ISNUMBER(A158),A158,IFERROR(VALUE(A158),IF(ISNUMBER(SEARCH("12",A158)),12,IF(ISNUMBER(SEARCH("11",A158)),11,IF(ISNUMBER(SEARCH("10",A158)),10,IF(ISNUMBER(SEARCH("9",A158)),9,IF(ISNUMBER(SEARCH("고1",A158)),10,IF(ISNUMBER(SEARCH("고2",A158)),11,IF(ISNUMBER(SEARCH("고3",A158)),12,IF(ISNUMBER(SEARCH("중3",A158)),9,IF(ISNUMBER(SEARCH("FRESH",A158)),9,IF(ISNUMBER(SEARCH("SOPH",A158)),10,IF(ISNUMBER(SEARCH("JUN",A158)),11,IF(ISNUMBER(SEARCH("SEN",A158)),12,"")))))))))))))))</f>
        <v/>
      </c>
      <c r="S158" s="23">
        <f>IF(E158="",1,IF(ISNUMBER(E158),IF(E158&gt;=0,E158,""),""))</f>
        <v/>
      </c>
      <c r="T158" s="23">
        <f>IFERROR(INDEX('Scales'!$T$6:$T$17,MATCH(I158,'Scales'!$S$6:$S$17,0))="Yes",FALSE)</f>
        <v/>
      </c>
      <c r="U158" s="23">
        <f>IF(AND(ISNUMBER(K158),ISNUMBER(S158),H158&lt;&gt;"No",OR(R158="",AND(R158&gt;='Start Here'!$C$7,R158&lt;='Start Here'!$C$8)),OR('Start Here'!$C$9="All graded courses",T158)),1,0)</f>
        <v/>
      </c>
      <c r="V158" s="23">
        <f>IF(U158=1,K158*S158,0)</f>
        <v/>
      </c>
      <c r="W158" s="23">
        <f>IF(U158=1,S158,0)</f>
        <v/>
      </c>
      <c r="X158" s="23">
        <f>IF(F158="",0,1)</f>
        <v/>
      </c>
      <c r="Y158" s="23">
        <f>IF(OR(F158="",Q158),0,IF(AND(ISNUMBER(K158),S158&lt;&gt;""),0,1))</f>
        <v/>
      </c>
      <c r="Z158" s="23">
        <f>IF(C158="",0,SUMPRODUCT(MAX(('Scales'!$V$6:$V$125&lt;&gt;"")*ISNUMBER(SEARCH('Scales'!$V$6:$V$125," "&amp;C158&amp;" "))*(ROW('Scales'!$V$6:$V$125)-5))))</f>
        <v/>
      </c>
      <c r="AA158" s="23">
        <f>IF(F158="","",IFERROR(IF(INDEX('Scales'!$H$6:$H$15,MATCH(O158,'Scales'!$E$6:$E$15,0))="",9E+99,INDEX('Scales'!$H$6:$H$15,MATCH(O158,'Scales'!$E$6:$E$15,0))),9E+99))</f>
        <v/>
      </c>
      <c r="AB158" s="23">
        <f>IF(N158="","",IF(AND(ISNUMBER(F158),N158&gt;0,N158&lt;=1,AA158=100),N158*100,N158))</f>
        <v/>
      </c>
    </row>
    <row r="159">
      <c r="A159" s="24" t="n"/>
      <c r="B159" s="18" t="n"/>
      <c r="C159" s="18" t="n"/>
      <c r="D159" s="18" t="n"/>
      <c r="E159" s="25" t="n"/>
      <c r="F159" s="24" t="n"/>
      <c r="G159" s="18" t="n"/>
      <c r="H159" s="24" t="n"/>
      <c r="I159" s="19">
        <f>IF(AND(C159="",D159=""),"",IF(D159&lt;&gt;"",D159,IF(Z159=0,"Other",INDEX('Scales'!$W$6:$W$125,Z159))))</f>
        <v/>
      </c>
      <c r="J159" s="26">
        <f>IF(OR(F159="",Q159,O159=0),"",IF(P159="Exact match",IFERROR(INDEX('Scales'!$N$6:$N$125,MATCH(O159&amp;"|"&amp;M159,'Scales'!$O$6:$O$125,0)),""),IF(ISNUMBER(AB159),IF(P159="4.0 points","",IF(AND(AB159&gt;=0,AB159&lt;=AA159),IFERROR(INDEX('Scales'!$N$6:$N$125,MATCH(O159&amp;"|"&amp;SUMPRODUCT(MAX(('Scales'!$K$6:$K$125=O159)*('Scales'!$M$6:$M$125&lt;=AB159)*'Scales'!$M$6:$M$125)),'Scales'!$O$6:$O$125,0)),""),"")),IFERROR(INDEX('Scales'!$N$6:$N$125,MATCH("1|"&amp;M159,'Scales'!$O$6:$O$125,0)),""))))</f>
        <v/>
      </c>
      <c r="K159" s="27">
        <f>IF(OR(F159="",Q159),"",IF(AND(P159="4.0 points",ISNUMBER(AB159)),IF(AND(AB159&gt;=0,AB159&lt;=AA159),MIN(4,AB159),""),IF(J159="","",IFERROR(INDEX('Scales'!$B$6:$C$18,MATCH(J159,'Scales'!$A$6:$A$18,0),'Scales'!$B$3),""))))</f>
        <v/>
      </c>
      <c r="L159" s="19">
        <f>IF(AND(A159="",C159="",F159=""),"",IF(F159="","Add a grade",IF(Q159,"Not counted (P, W, I grade)",IF(O159=0,"Unknown scale: pick one in column G",IF(NOT(ISNUMBER(K159)),"Check grade: not valid on this scale",IF(S159="","Check credits: use a number",IF(U159=1,"Counted","Not counted (settings)")))))))</f>
        <v/>
      </c>
      <c r="M159" s="23">
        <f>IF(F159="","",SUBSTITUTE(SUBSTITUTE(SUBSTITUTE(SUBSTITUTE(UPPER(TRIM(F159)),"%",""),"PLUS","+"),"MINUS","-")," ",""))</f>
        <v/>
      </c>
      <c r="N159" s="23">
        <f>IF(M159="","",IFERROR(VALUE(M159),""))</f>
        <v/>
      </c>
      <c r="O159" s="23">
        <f>IF(F159="","",IF(G159="",'Scales'!$F$3,IFERROR(INDEX('Scales'!$E$6:$E$15,MATCH(G159,'Scales'!$F$6:$F$15,0)),0)))</f>
        <v/>
      </c>
      <c r="P159" s="23">
        <f>IF(F159="","",IFERROR(INDEX('Scales'!$G$6:$G$15,MATCH(O159,'Scales'!$E$6:$E$15,0)),""))</f>
        <v/>
      </c>
      <c r="Q159" s="23">
        <f>IF(M159="",FALSE,COUNTIF('Scales'!$Q$6:$Q$35,M159)&gt;0)</f>
        <v/>
      </c>
      <c r="R159" s="23">
        <f>IF(A159="","",IF(ISNUMBER(A159),A159,IFERROR(VALUE(A159),IF(ISNUMBER(SEARCH("12",A159)),12,IF(ISNUMBER(SEARCH("11",A159)),11,IF(ISNUMBER(SEARCH("10",A159)),10,IF(ISNUMBER(SEARCH("9",A159)),9,IF(ISNUMBER(SEARCH("고1",A159)),10,IF(ISNUMBER(SEARCH("고2",A159)),11,IF(ISNUMBER(SEARCH("고3",A159)),12,IF(ISNUMBER(SEARCH("중3",A159)),9,IF(ISNUMBER(SEARCH("FRESH",A159)),9,IF(ISNUMBER(SEARCH("SOPH",A159)),10,IF(ISNUMBER(SEARCH("JUN",A159)),11,IF(ISNUMBER(SEARCH("SEN",A159)),12,"")))))))))))))))</f>
        <v/>
      </c>
      <c r="S159" s="23">
        <f>IF(E159="",1,IF(ISNUMBER(E159),IF(E159&gt;=0,E159,""),""))</f>
        <v/>
      </c>
      <c r="T159" s="23">
        <f>IFERROR(INDEX('Scales'!$T$6:$T$17,MATCH(I159,'Scales'!$S$6:$S$17,0))="Yes",FALSE)</f>
        <v/>
      </c>
      <c r="U159" s="23">
        <f>IF(AND(ISNUMBER(K159),ISNUMBER(S159),H159&lt;&gt;"No",OR(R159="",AND(R159&gt;='Start Here'!$C$7,R159&lt;='Start Here'!$C$8)),OR('Start Here'!$C$9="All graded courses",T159)),1,0)</f>
        <v/>
      </c>
      <c r="V159" s="23">
        <f>IF(U159=1,K159*S159,0)</f>
        <v/>
      </c>
      <c r="W159" s="23">
        <f>IF(U159=1,S159,0)</f>
        <v/>
      </c>
      <c r="X159" s="23">
        <f>IF(F159="",0,1)</f>
        <v/>
      </c>
      <c r="Y159" s="23">
        <f>IF(OR(F159="",Q159),0,IF(AND(ISNUMBER(K159),S159&lt;&gt;""),0,1))</f>
        <v/>
      </c>
      <c r="Z159" s="23">
        <f>IF(C159="",0,SUMPRODUCT(MAX(('Scales'!$V$6:$V$125&lt;&gt;"")*ISNUMBER(SEARCH('Scales'!$V$6:$V$125," "&amp;C159&amp;" "))*(ROW('Scales'!$V$6:$V$125)-5))))</f>
        <v/>
      </c>
      <c r="AA159" s="23">
        <f>IF(F159="","",IFERROR(IF(INDEX('Scales'!$H$6:$H$15,MATCH(O159,'Scales'!$E$6:$E$15,0))="",9E+99,INDEX('Scales'!$H$6:$H$15,MATCH(O159,'Scales'!$E$6:$E$15,0))),9E+99))</f>
        <v/>
      </c>
      <c r="AB159" s="23">
        <f>IF(N159="","",IF(AND(ISNUMBER(F159),N159&gt;0,N159&lt;=1,AA159=100),N159*100,N159))</f>
        <v/>
      </c>
    </row>
    <row r="160">
      <c r="A160" s="24" t="n"/>
      <c r="B160" s="18" t="n"/>
      <c r="C160" s="18" t="n"/>
      <c r="D160" s="18" t="n"/>
      <c r="E160" s="25" t="n"/>
      <c r="F160" s="24" t="n"/>
      <c r="G160" s="18" t="n"/>
      <c r="H160" s="24" t="n"/>
      <c r="I160" s="19">
        <f>IF(AND(C160="",D160=""),"",IF(D160&lt;&gt;"",D160,IF(Z160=0,"Other",INDEX('Scales'!$W$6:$W$125,Z160))))</f>
        <v/>
      </c>
      <c r="J160" s="26">
        <f>IF(OR(F160="",Q160,O160=0),"",IF(P160="Exact match",IFERROR(INDEX('Scales'!$N$6:$N$125,MATCH(O160&amp;"|"&amp;M160,'Scales'!$O$6:$O$125,0)),""),IF(ISNUMBER(AB160),IF(P160="4.0 points","",IF(AND(AB160&gt;=0,AB160&lt;=AA160),IFERROR(INDEX('Scales'!$N$6:$N$125,MATCH(O160&amp;"|"&amp;SUMPRODUCT(MAX(('Scales'!$K$6:$K$125=O160)*('Scales'!$M$6:$M$125&lt;=AB160)*'Scales'!$M$6:$M$125)),'Scales'!$O$6:$O$125,0)),""),"")),IFERROR(INDEX('Scales'!$N$6:$N$125,MATCH("1|"&amp;M160,'Scales'!$O$6:$O$125,0)),""))))</f>
        <v/>
      </c>
      <c r="K160" s="27">
        <f>IF(OR(F160="",Q160),"",IF(AND(P160="4.0 points",ISNUMBER(AB160)),IF(AND(AB160&gt;=0,AB160&lt;=AA160),MIN(4,AB160),""),IF(J160="","",IFERROR(INDEX('Scales'!$B$6:$C$18,MATCH(J160,'Scales'!$A$6:$A$18,0),'Scales'!$B$3),""))))</f>
        <v/>
      </c>
      <c r="L160" s="19">
        <f>IF(AND(A160="",C160="",F160=""),"",IF(F160="","Add a grade",IF(Q160,"Not counted (P, W, I grade)",IF(O160=0,"Unknown scale: pick one in column G",IF(NOT(ISNUMBER(K160)),"Check grade: not valid on this scale",IF(S160="","Check credits: use a number",IF(U160=1,"Counted","Not counted (settings)")))))))</f>
        <v/>
      </c>
      <c r="M160" s="23">
        <f>IF(F160="","",SUBSTITUTE(SUBSTITUTE(SUBSTITUTE(SUBSTITUTE(UPPER(TRIM(F160)),"%",""),"PLUS","+"),"MINUS","-")," ",""))</f>
        <v/>
      </c>
      <c r="N160" s="23">
        <f>IF(M160="","",IFERROR(VALUE(M160),""))</f>
        <v/>
      </c>
      <c r="O160" s="23">
        <f>IF(F160="","",IF(G160="",'Scales'!$F$3,IFERROR(INDEX('Scales'!$E$6:$E$15,MATCH(G160,'Scales'!$F$6:$F$15,0)),0)))</f>
        <v/>
      </c>
      <c r="P160" s="23">
        <f>IF(F160="","",IFERROR(INDEX('Scales'!$G$6:$G$15,MATCH(O160,'Scales'!$E$6:$E$15,0)),""))</f>
        <v/>
      </c>
      <c r="Q160" s="23">
        <f>IF(M160="",FALSE,COUNTIF('Scales'!$Q$6:$Q$35,M160)&gt;0)</f>
        <v/>
      </c>
      <c r="R160" s="23">
        <f>IF(A160="","",IF(ISNUMBER(A160),A160,IFERROR(VALUE(A160),IF(ISNUMBER(SEARCH("12",A160)),12,IF(ISNUMBER(SEARCH("11",A160)),11,IF(ISNUMBER(SEARCH("10",A160)),10,IF(ISNUMBER(SEARCH("9",A160)),9,IF(ISNUMBER(SEARCH("고1",A160)),10,IF(ISNUMBER(SEARCH("고2",A160)),11,IF(ISNUMBER(SEARCH("고3",A160)),12,IF(ISNUMBER(SEARCH("중3",A160)),9,IF(ISNUMBER(SEARCH("FRESH",A160)),9,IF(ISNUMBER(SEARCH("SOPH",A160)),10,IF(ISNUMBER(SEARCH("JUN",A160)),11,IF(ISNUMBER(SEARCH("SEN",A160)),12,"")))))))))))))))</f>
        <v/>
      </c>
      <c r="S160" s="23">
        <f>IF(E160="",1,IF(ISNUMBER(E160),IF(E160&gt;=0,E160,""),""))</f>
        <v/>
      </c>
      <c r="T160" s="23">
        <f>IFERROR(INDEX('Scales'!$T$6:$T$17,MATCH(I160,'Scales'!$S$6:$S$17,0))="Yes",FALSE)</f>
        <v/>
      </c>
      <c r="U160" s="23">
        <f>IF(AND(ISNUMBER(K160),ISNUMBER(S160),H160&lt;&gt;"No",OR(R160="",AND(R160&gt;='Start Here'!$C$7,R160&lt;='Start Here'!$C$8)),OR('Start Here'!$C$9="All graded courses",T160)),1,0)</f>
        <v/>
      </c>
      <c r="V160" s="23">
        <f>IF(U160=1,K160*S160,0)</f>
        <v/>
      </c>
      <c r="W160" s="23">
        <f>IF(U160=1,S160,0)</f>
        <v/>
      </c>
      <c r="X160" s="23">
        <f>IF(F160="",0,1)</f>
        <v/>
      </c>
      <c r="Y160" s="23">
        <f>IF(OR(F160="",Q160),0,IF(AND(ISNUMBER(K160),S160&lt;&gt;""),0,1))</f>
        <v/>
      </c>
      <c r="Z160" s="23">
        <f>IF(C160="",0,SUMPRODUCT(MAX(('Scales'!$V$6:$V$125&lt;&gt;"")*ISNUMBER(SEARCH('Scales'!$V$6:$V$125," "&amp;C160&amp;" "))*(ROW('Scales'!$V$6:$V$125)-5))))</f>
        <v/>
      </c>
      <c r="AA160" s="23">
        <f>IF(F160="","",IFERROR(IF(INDEX('Scales'!$H$6:$H$15,MATCH(O160,'Scales'!$E$6:$E$15,0))="",9E+99,INDEX('Scales'!$H$6:$H$15,MATCH(O160,'Scales'!$E$6:$E$15,0))),9E+99))</f>
        <v/>
      </c>
      <c r="AB160" s="23">
        <f>IF(N160="","",IF(AND(ISNUMBER(F160),N160&gt;0,N160&lt;=1,AA160=100),N160*100,N160))</f>
        <v/>
      </c>
    </row>
    <row r="161">
      <c r="A161" s="24" t="n"/>
      <c r="B161" s="18" t="n"/>
      <c r="C161" s="18" t="n"/>
      <c r="D161" s="18" t="n"/>
      <c r="E161" s="25" t="n"/>
      <c r="F161" s="24" t="n"/>
      <c r="G161" s="18" t="n"/>
      <c r="H161" s="24" t="n"/>
      <c r="I161" s="19">
        <f>IF(AND(C161="",D161=""),"",IF(D161&lt;&gt;"",D161,IF(Z161=0,"Other",INDEX('Scales'!$W$6:$W$125,Z161))))</f>
        <v/>
      </c>
      <c r="J161" s="26">
        <f>IF(OR(F161="",Q161,O161=0),"",IF(P161="Exact match",IFERROR(INDEX('Scales'!$N$6:$N$125,MATCH(O161&amp;"|"&amp;M161,'Scales'!$O$6:$O$125,0)),""),IF(ISNUMBER(AB161),IF(P161="4.0 points","",IF(AND(AB161&gt;=0,AB161&lt;=AA161),IFERROR(INDEX('Scales'!$N$6:$N$125,MATCH(O161&amp;"|"&amp;SUMPRODUCT(MAX(('Scales'!$K$6:$K$125=O161)*('Scales'!$M$6:$M$125&lt;=AB161)*'Scales'!$M$6:$M$125)),'Scales'!$O$6:$O$125,0)),""),"")),IFERROR(INDEX('Scales'!$N$6:$N$125,MATCH("1|"&amp;M161,'Scales'!$O$6:$O$125,0)),""))))</f>
        <v/>
      </c>
      <c r="K161" s="27">
        <f>IF(OR(F161="",Q161),"",IF(AND(P161="4.0 points",ISNUMBER(AB161)),IF(AND(AB161&gt;=0,AB161&lt;=AA161),MIN(4,AB161),""),IF(J161="","",IFERROR(INDEX('Scales'!$B$6:$C$18,MATCH(J161,'Scales'!$A$6:$A$18,0),'Scales'!$B$3),""))))</f>
        <v/>
      </c>
      <c r="L161" s="19">
        <f>IF(AND(A161="",C161="",F161=""),"",IF(F161="","Add a grade",IF(Q161,"Not counted (P, W, I grade)",IF(O161=0,"Unknown scale: pick one in column G",IF(NOT(ISNUMBER(K161)),"Check grade: not valid on this scale",IF(S161="","Check credits: use a number",IF(U161=1,"Counted","Not counted (settings)")))))))</f>
        <v/>
      </c>
      <c r="M161" s="23">
        <f>IF(F161="","",SUBSTITUTE(SUBSTITUTE(SUBSTITUTE(SUBSTITUTE(UPPER(TRIM(F161)),"%",""),"PLUS","+"),"MINUS","-")," ",""))</f>
        <v/>
      </c>
      <c r="N161" s="23">
        <f>IF(M161="","",IFERROR(VALUE(M161),""))</f>
        <v/>
      </c>
      <c r="O161" s="23">
        <f>IF(F161="","",IF(G161="",'Scales'!$F$3,IFERROR(INDEX('Scales'!$E$6:$E$15,MATCH(G161,'Scales'!$F$6:$F$15,0)),0)))</f>
        <v/>
      </c>
      <c r="P161" s="23">
        <f>IF(F161="","",IFERROR(INDEX('Scales'!$G$6:$G$15,MATCH(O161,'Scales'!$E$6:$E$15,0)),""))</f>
        <v/>
      </c>
      <c r="Q161" s="23">
        <f>IF(M161="",FALSE,COUNTIF('Scales'!$Q$6:$Q$35,M161)&gt;0)</f>
        <v/>
      </c>
      <c r="R161" s="23">
        <f>IF(A161="","",IF(ISNUMBER(A161),A161,IFERROR(VALUE(A161),IF(ISNUMBER(SEARCH("12",A161)),12,IF(ISNUMBER(SEARCH("11",A161)),11,IF(ISNUMBER(SEARCH("10",A161)),10,IF(ISNUMBER(SEARCH("9",A161)),9,IF(ISNUMBER(SEARCH("고1",A161)),10,IF(ISNUMBER(SEARCH("고2",A161)),11,IF(ISNUMBER(SEARCH("고3",A161)),12,IF(ISNUMBER(SEARCH("중3",A161)),9,IF(ISNUMBER(SEARCH("FRESH",A161)),9,IF(ISNUMBER(SEARCH("SOPH",A161)),10,IF(ISNUMBER(SEARCH("JUN",A161)),11,IF(ISNUMBER(SEARCH("SEN",A161)),12,"")))))))))))))))</f>
        <v/>
      </c>
      <c r="S161" s="23">
        <f>IF(E161="",1,IF(ISNUMBER(E161),IF(E161&gt;=0,E161,""),""))</f>
        <v/>
      </c>
      <c r="T161" s="23">
        <f>IFERROR(INDEX('Scales'!$T$6:$T$17,MATCH(I161,'Scales'!$S$6:$S$17,0))="Yes",FALSE)</f>
        <v/>
      </c>
      <c r="U161" s="23">
        <f>IF(AND(ISNUMBER(K161),ISNUMBER(S161),H161&lt;&gt;"No",OR(R161="",AND(R161&gt;='Start Here'!$C$7,R161&lt;='Start Here'!$C$8)),OR('Start Here'!$C$9="All graded courses",T161)),1,0)</f>
        <v/>
      </c>
      <c r="V161" s="23">
        <f>IF(U161=1,K161*S161,0)</f>
        <v/>
      </c>
      <c r="W161" s="23">
        <f>IF(U161=1,S161,0)</f>
        <v/>
      </c>
      <c r="X161" s="23">
        <f>IF(F161="",0,1)</f>
        <v/>
      </c>
      <c r="Y161" s="23">
        <f>IF(OR(F161="",Q161),0,IF(AND(ISNUMBER(K161),S161&lt;&gt;""),0,1))</f>
        <v/>
      </c>
      <c r="Z161" s="23">
        <f>IF(C161="",0,SUMPRODUCT(MAX(('Scales'!$V$6:$V$125&lt;&gt;"")*ISNUMBER(SEARCH('Scales'!$V$6:$V$125," "&amp;C161&amp;" "))*(ROW('Scales'!$V$6:$V$125)-5))))</f>
        <v/>
      </c>
      <c r="AA161" s="23">
        <f>IF(F161="","",IFERROR(IF(INDEX('Scales'!$H$6:$H$15,MATCH(O161,'Scales'!$E$6:$E$15,0))="",9E+99,INDEX('Scales'!$H$6:$H$15,MATCH(O161,'Scales'!$E$6:$E$15,0))),9E+99))</f>
        <v/>
      </c>
      <c r="AB161" s="23">
        <f>IF(N161="","",IF(AND(ISNUMBER(F161),N161&gt;0,N161&lt;=1,AA161=100),N161*100,N161))</f>
        <v/>
      </c>
    </row>
    <row r="162">
      <c r="A162" s="24" t="n"/>
      <c r="B162" s="18" t="n"/>
      <c r="C162" s="18" t="n"/>
      <c r="D162" s="18" t="n"/>
      <c r="E162" s="25" t="n"/>
      <c r="F162" s="24" t="n"/>
      <c r="G162" s="18" t="n"/>
      <c r="H162" s="24" t="n"/>
      <c r="I162" s="19">
        <f>IF(AND(C162="",D162=""),"",IF(D162&lt;&gt;"",D162,IF(Z162=0,"Other",INDEX('Scales'!$W$6:$W$125,Z162))))</f>
        <v/>
      </c>
      <c r="J162" s="26">
        <f>IF(OR(F162="",Q162,O162=0),"",IF(P162="Exact match",IFERROR(INDEX('Scales'!$N$6:$N$125,MATCH(O162&amp;"|"&amp;M162,'Scales'!$O$6:$O$125,0)),""),IF(ISNUMBER(AB162),IF(P162="4.0 points","",IF(AND(AB162&gt;=0,AB162&lt;=AA162),IFERROR(INDEX('Scales'!$N$6:$N$125,MATCH(O162&amp;"|"&amp;SUMPRODUCT(MAX(('Scales'!$K$6:$K$125=O162)*('Scales'!$M$6:$M$125&lt;=AB162)*'Scales'!$M$6:$M$125)),'Scales'!$O$6:$O$125,0)),""),"")),IFERROR(INDEX('Scales'!$N$6:$N$125,MATCH("1|"&amp;M162,'Scales'!$O$6:$O$125,0)),""))))</f>
        <v/>
      </c>
      <c r="K162" s="27">
        <f>IF(OR(F162="",Q162),"",IF(AND(P162="4.0 points",ISNUMBER(AB162)),IF(AND(AB162&gt;=0,AB162&lt;=AA162),MIN(4,AB162),""),IF(J162="","",IFERROR(INDEX('Scales'!$B$6:$C$18,MATCH(J162,'Scales'!$A$6:$A$18,0),'Scales'!$B$3),""))))</f>
        <v/>
      </c>
      <c r="L162" s="19">
        <f>IF(AND(A162="",C162="",F162=""),"",IF(F162="","Add a grade",IF(Q162,"Not counted (P, W, I grade)",IF(O162=0,"Unknown scale: pick one in column G",IF(NOT(ISNUMBER(K162)),"Check grade: not valid on this scale",IF(S162="","Check credits: use a number",IF(U162=1,"Counted","Not counted (settings)")))))))</f>
        <v/>
      </c>
      <c r="M162" s="23">
        <f>IF(F162="","",SUBSTITUTE(SUBSTITUTE(SUBSTITUTE(SUBSTITUTE(UPPER(TRIM(F162)),"%",""),"PLUS","+"),"MINUS","-")," ",""))</f>
        <v/>
      </c>
      <c r="N162" s="23">
        <f>IF(M162="","",IFERROR(VALUE(M162),""))</f>
        <v/>
      </c>
      <c r="O162" s="23">
        <f>IF(F162="","",IF(G162="",'Scales'!$F$3,IFERROR(INDEX('Scales'!$E$6:$E$15,MATCH(G162,'Scales'!$F$6:$F$15,0)),0)))</f>
        <v/>
      </c>
      <c r="P162" s="23">
        <f>IF(F162="","",IFERROR(INDEX('Scales'!$G$6:$G$15,MATCH(O162,'Scales'!$E$6:$E$15,0)),""))</f>
        <v/>
      </c>
      <c r="Q162" s="23">
        <f>IF(M162="",FALSE,COUNTIF('Scales'!$Q$6:$Q$35,M162)&gt;0)</f>
        <v/>
      </c>
      <c r="R162" s="23">
        <f>IF(A162="","",IF(ISNUMBER(A162),A162,IFERROR(VALUE(A162),IF(ISNUMBER(SEARCH("12",A162)),12,IF(ISNUMBER(SEARCH("11",A162)),11,IF(ISNUMBER(SEARCH("10",A162)),10,IF(ISNUMBER(SEARCH("9",A162)),9,IF(ISNUMBER(SEARCH("고1",A162)),10,IF(ISNUMBER(SEARCH("고2",A162)),11,IF(ISNUMBER(SEARCH("고3",A162)),12,IF(ISNUMBER(SEARCH("중3",A162)),9,IF(ISNUMBER(SEARCH("FRESH",A162)),9,IF(ISNUMBER(SEARCH("SOPH",A162)),10,IF(ISNUMBER(SEARCH("JUN",A162)),11,IF(ISNUMBER(SEARCH("SEN",A162)),12,"")))))))))))))))</f>
        <v/>
      </c>
      <c r="S162" s="23">
        <f>IF(E162="",1,IF(ISNUMBER(E162),IF(E162&gt;=0,E162,""),""))</f>
        <v/>
      </c>
      <c r="T162" s="23">
        <f>IFERROR(INDEX('Scales'!$T$6:$T$17,MATCH(I162,'Scales'!$S$6:$S$17,0))="Yes",FALSE)</f>
        <v/>
      </c>
      <c r="U162" s="23">
        <f>IF(AND(ISNUMBER(K162),ISNUMBER(S162),H162&lt;&gt;"No",OR(R162="",AND(R162&gt;='Start Here'!$C$7,R162&lt;='Start Here'!$C$8)),OR('Start Here'!$C$9="All graded courses",T162)),1,0)</f>
        <v/>
      </c>
      <c r="V162" s="23">
        <f>IF(U162=1,K162*S162,0)</f>
        <v/>
      </c>
      <c r="W162" s="23">
        <f>IF(U162=1,S162,0)</f>
        <v/>
      </c>
      <c r="X162" s="23">
        <f>IF(F162="",0,1)</f>
        <v/>
      </c>
      <c r="Y162" s="23">
        <f>IF(OR(F162="",Q162),0,IF(AND(ISNUMBER(K162),S162&lt;&gt;""),0,1))</f>
        <v/>
      </c>
      <c r="Z162" s="23">
        <f>IF(C162="",0,SUMPRODUCT(MAX(('Scales'!$V$6:$V$125&lt;&gt;"")*ISNUMBER(SEARCH('Scales'!$V$6:$V$125," "&amp;C162&amp;" "))*(ROW('Scales'!$V$6:$V$125)-5))))</f>
        <v/>
      </c>
      <c r="AA162" s="23">
        <f>IF(F162="","",IFERROR(IF(INDEX('Scales'!$H$6:$H$15,MATCH(O162,'Scales'!$E$6:$E$15,0))="",9E+99,INDEX('Scales'!$H$6:$H$15,MATCH(O162,'Scales'!$E$6:$E$15,0))),9E+99))</f>
        <v/>
      </c>
      <c r="AB162" s="23">
        <f>IF(N162="","",IF(AND(ISNUMBER(F162),N162&gt;0,N162&lt;=1,AA162=100),N162*100,N162))</f>
        <v/>
      </c>
    </row>
    <row r="163">
      <c r="A163" s="24" t="n"/>
      <c r="B163" s="18" t="n"/>
      <c r="C163" s="18" t="n"/>
      <c r="D163" s="18" t="n"/>
      <c r="E163" s="25" t="n"/>
      <c r="F163" s="24" t="n"/>
      <c r="G163" s="18" t="n"/>
      <c r="H163" s="24" t="n"/>
      <c r="I163" s="19">
        <f>IF(AND(C163="",D163=""),"",IF(D163&lt;&gt;"",D163,IF(Z163=0,"Other",INDEX('Scales'!$W$6:$W$125,Z163))))</f>
        <v/>
      </c>
      <c r="J163" s="26">
        <f>IF(OR(F163="",Q163,O163=0),"",IF(P163="Exact match",IFERROR(INDEX('Scales'!$N$6:$N$125,MATCH(O163&amp;"|"&amp;M163,'Scales'!$O$6:$O$125,0)),""),IF(ISNUMBER(AB163),IF(P163="4.0 points","",IF(AND(AB163&gt;=0,AB163&lt;=AA163),IFERROR(INDEX('Scales'!$N$6:$N$125,MATCH(O163&amp;"|"&amp;SUMPRODUCT(MAX(('Scales'!$K$6:$K$125=O163)*('Scales'!$M$6:$M$125&lt;=AB163)*'Scales'!$M$6:$M$125)),'Scales'!$O$6:$O$125,0)),""),"")),IFERROR(INDEX('Scales'!$N$6:$N$125,MATCH("1|"&amp;M163,'Scales'!$O$6:$O$125,0)),""))))</f>
        <v/>
      </c>
      <c r="K163" s="27">
        <f>IF(OR(F163="",Q163),"",IF(AND(P163="4.0 points",ISNUMBER(AB163)),IF(AND(AB163&gt;=0,AB163&lt;=AA163),MIN(4,AB163),""),IF(J163="","",IFERROR(INDEX('Scales'!$B$6:$C$18,MATCH(J163,'Scales'!$A$6:$A$18,0),'Scales'!$B$3),""))))</f>
        <v/>
      </c>
      <c r="L163" s="19">
        <f>IF(AND(A163="",C163="",F163=""),"",IF(F163="","Add a grade",IF(Q163,"Not counted (P, W, I grade)",IF(O163=0,"Unknown scale: pick one in column G",IF(NOT(ISNUMBER(K163)),"Check grade: not valid on this scale",IF(S163="","Check credits: use a number",IF(U163=1,"Counted","Not counted (settings)")))))))</f>
        <v/>
      </c>
      <c r="M163" s="23">
        <f>IF(F163="","",SUBSTITUTE(SUBSTITUTE(SUBSTITUTE(SUBSTITUTE(UPPER(TRIM(F163)),"%",""),"PLUS","+"),"MINUS","-")," ",""))</f>
        <v/>
      </c>
      <c r="N163" s="23">
        <f>IF(M163="","",IFERROR(VALUE(M163),""))</f>
        <v/>
      </c>
      <c r="O163" s="23">
        <f>IF(F163="","",IF(G163="",'Scales'!$F$3,IFERROR(INDEX('Scales'!$E$6:$E$15,MATCH(G163,'Scales'!$F$6:$F$15,0)),0)))</f>
        <v/>
      </c>
      <c r="P163" s="23">
        <f>IF(F163="","",IFERROR(INDEX('Scales'!$G$6:$G$15,MATCH(O163,'Scales'!$E$6:$E$15,0)),""))</f>
        <v/>
      </c>
      <c r="Q163" s="23">
        <f>IF(M163="",FALSE,COUNTIF('Scales'!$Q$6:$Q$35,M163)&gt;0)</f>
        <v/>
      </c>
      <c r="R163" s="23">
        <f>IF(A163="","",IF(ISNUMBER(A163),A163,IFERROR(VALUE(A163),IF(ISNUMBER(SEARCH("12",A163)),12,IF(ISNUMBER(SEARCH("11",A163)),11,IF(ISNUMBER(SEARCH("10",A163)),10,IF(ISNUMBER(SEARCH("9",A163)),9,IF(ISNUMBER(SEARCH("고1",A163)),10,IF(ISNUMBER(SEARCH("고2",A163)),11,IF(ISNUMBER(SEARCH("고3",A163)),12,IF(ISNUMBER(SEARCH("중3",A163)),9,IF(ISNUMBER(SEARCH("FRESH",A163)),9,IF(ISNUMBER(SEARCH("SOPH",A163)),10,IF(ISNUMBER(SEARCH("JUN",A163)),11,IF(ISNUMBER(SEARCH("SEN",A163)),12,"")))))))))))))))</f>
        <v/>
      </c>
      <c r="S163" s="23">
        <f>IF(E163="",1,IF(ISNUMBER(E163),IF(E163&gt;=0,E163,""),""))</f>
        <v/>
      </c>
      <c r="T163" s="23">
        <f>IFERROR(INDEX('Scales'!$T$6:$T$17,MATCH(I163,'Scales'!$S$6:$S$17,0))="Yes",FALSE)</f>
        <v/>
      </c>
      <c r="U163" s="23">
        <f>IF(AND(ISNUMBER(K163),ISNUMBER(S163),H163&lt;&gt;"No",OR(R163="",AND(R163&gt;='Start Here'!$C$7,R163&lt;='Start Here'!$C$8)),OR('Start Here'!$C$9="All graded courses",T163)),1,0)</f>
        <v/>
      </c>
      <c r="V163" s="23">
        <f>IF(U163=1,K163*S163,0)</f>
        <v/>
      </c>
      <c r="W163" s="23">
        <f>IF(U163=1,S163,0)</f>
        <v/>
      </c>
      <c r="X163" s="23">
        <f>IF(F163="",0,1)</f>
        <v/>
      </c>
      <c r="Y163" s="23">
        <f>IF(OR(F163="",Q163),0,IF(AND(ISNUMBER(K163),S163&lt;&gt;""),0,1))</f>
        <v/>
      </c>
      <c r="Z163" s="23">
        <f>IF(C163="",0,SUMPRODUCT(MAX(('Scales'!$V$6:$V$125&lt;&gt;"")*ISNUMBER(SEARCH('Scales'!$V$6:$V$125," "&amp;C163&amp;" "))*(ROW('Scales'!$V$6:$V$125)-5))))</f>
        <v/>
      </c>
      <c r="AA163" s="23">
        <f>IF(F163="","",IFERROR(IF(INDEX('Scales'!$H$6:$H$15,MATCH(O163,'Scales'!$E$6:$E$15,0))="",9E+99,INDEX('Scales'!$H$6:$H$15,MATCH(O163,'Scales'!$E$6:$E$15,0))),9E+99))</f>
        <v/>
      </c>
      <c r="AB163" s="23">
        <f>IF(N163="","",IF(AND(ISNUMBER(F163),N163&gt;0,N163&lt;=1,AA163=100),N163*100,N163))</f>
        <v/>
      </c>
    </row>
    <row r="164">
      <c r="A164" s="24" t="n"/>
      <c r="B164" s="18" t="n"/>
      <c r="C164" s="18" t="n"/>
      <c r="D164" s="18" t="n"/>
      <c r="E164" s="25" t="n"/>
      <c r="F164" s="24" t="n"/>
      <c r="G164" s="18" t="n"/>
      <c r="H164" s="24" t="n"/>
      <c r="I164" s="19">
        <f>IF(AND(C164="",D164=""),"",IF(D164&lt;&gt;"",D164,IF(Z164=0,"Other",INDEX('Scales'!$W$6:$W$125,Z164))))</f>
        <v/>
      </c>
      <c r="J164" s="26">
        <f>IF(OR(F164="",Q164,O164=0),"",IF(P164="Exact match",IFERROR(INDEX('Scales'!$N$6:$N$125,MATCH(O164&amp;"|"&amp;M164,'Scales'!$O$6:$O$125,0)),""),IF(ISNUMBER(AB164),IF(P164="4.0 points","",IF(AND(AB164&gt;=0,AB164&lt;=AA164),IFERROR(INDEX('Scales'!$N$6:$N$125,MATCH(O164&amp;"|"&amp;SUMPRODUCT(MAX(('Scales'!$K$6:$K$125=O164)*('Scales'!$M$6:$M$125&lt;=AB164)*'Scales'!$M$6:$M$125)),'Scales'!$O$6:$O$125,0)),""),"")),IFERROR(INDEX('Scales'!$N$6:$N$125,MATCH("1|"&amp;M164,'Scales'!$O$6:$O$125,0)),""))))</f>
        <v/>
      </c>
      <c r="K164" s="27">
        <f>IF(OR(F164="",Q164),"",IF(AND(P164="4.0 points",ISNUMBER(AB164)),IF(AND(AB164&gt;=0,AB164&lt;=AA164),MIN(4,AB164),""),IF(J164="","",IFERROR(INDEX('Scales'!$B$6:$C$18,MATCH(J164,'Scales'!$A$6:$A$18,0),'Scales'!$B$3),""))))</f>
        <v/>
      </c>
      <c r="L164" s="19">
        <f>IF(AND(A164="",C164="",F164=""),"",IF(F164="","Add a grade",IF(Q164,"Not counted (P, W, I grade)",IF(O164=0,"Unknown scale: pick one in column G",IF(NOT(ISNUMBER(K164)),"Check grade: not valid on this scale",IF(S164="","Check credits: use a number",IF(U164=1,"Counted","Not counted (settings)")))))))</f>
        <v/>
      </c>
      <c r="M164" s="23">
        <f>IF(F164="","",SUBSTITUTE(SUBSTITUTE(SUBSTITUTE(SUBSTITUTE(UPPER(TRIM(F164)),"%",""),"PLUS","+"),"MINUS","-")," ",""))</f>
        <v/>
      </c>
      <c r="N164" s="23">
        <f>IF(M164="","",IFERROR(VALUE(M164),""))</f>
        <v/>
      </c>
      <c r="O164" s="23">
        <f>IF(F164="","",IF(G164="",'Scales'!$F$3,IFERROR(INDEX('Scales'!$E$6:$E$15,MATCH(G164,'Scales'!$F$6:$F$15,0)),0)))</f>
        <v/>
      </c>
      <c r="P164" s="23">
        <f>IF(F164="","",IFERROR(INDEX('Scales'!$G$6:$G$15,MATCH(O164,'Scales'!$E$6:$E$15,0)),""))</f>
        <v/>
      </c>
      <c r="Q164" s="23">
        <f>IF(M164="",FALSE,COUNTIF('Scales'!$Q$6:$Q$35,M164)&gt;0)</f>
        <v/>
      </c>
      <c r="R164" s="23">
        <f>IF(A164="","",IF(ISNUMBER(A164),A164,IFERROR(VALUE(A164),IF(ISNUMBER(SEARCH("12",A164)),12,IF(ISNUMBER(SEARCH("11",A164)),11,IF(ISNUMBER(SEARCH("10",A164)),10,IF(ISNUMBER(SEARCH("9",A164)),9,IF(ISNUMBER(SEARCH("고1",A164)),10,IF(ISNUMBER(SEARCH("고2",A164)),11,IF(ISNUMBER(SEARCH("고3",A164)),12,IF(ISNUMBER(SEARCH("중3",A164)),9,IF(ISNUMBER(SEARCH("FRESH",A164)),9,IF(ISNUMBER(SEARCH("SOPH",A164)),10,IF(ISNUMBER(SEARCH("JUN",A164)),11,IF(ISNUMBER(SEARCH("SEN",A164)),12,"")))))))))))))))</f>
        <v/>
      </c>
      <c r="S164" s="23">
        <f>IF(E164="",1,IF(ISNUMBER(E164),IF(E164&gt;=0,E164,""),""))</f>
        <v/>
      </c>
      <c r="T164" s="23">
        <f>IFERROR(INDEX('Scales'!$T$6:$T$17,MATCH(I164,'Scales'!$S$6:$S$17,0))="Yes",FALSE)</f>
        <v/>
      </c>
      <c r="U164" s="23">
        <f>IF(AND(ISNUMBER(K164),ISNUMBER(S164),H164&lt;&gt;"No",OR(R164="",AND(R164&gt;='Start Here'!$C$7,R164&lt;='Start Here'!$C$8)),OR('Start Here'!$C$9="All graded courses",T164)),1,0)</f>
        <v/>
      </c>
      <c r="V164" s="23">
        <f>IF(U164=1,K164*S164,0)</f>
        <v/>
      </c>
      <c r="W164" s="23">
        <f>IF(U164=1,S164,0)</f>
        <v/>
      </c>
      <c r="X164" s="23">
        <f>IF(F164="",0,1)</f>
        <v/>
      </c>
      <c r="Y164" s="23">
        <f>IF(OR(F164="",Q164),0,IF(AND(ISNUMBER(K164),S164&lt;&gt;""),0,1))</f>
        <v/>
      </c>
      <c r="Z164" s="23">
        <f>IF(C164="",0,SUMPRODUCT(MAX(('Scales'!$V$6:$V$125&lt;&gt;"")*ISNUMBER(SEARCH('Scales'!$V$6:$V$125," "&amp;C164&amp;" "))*(ROW('Scales'!$V$6:$V$125)-5))))</f>
        <v/>
      </c>
      <c r="AA164" s="23">
        <f>IF(F164="","",IFERROR(IF(INDEX('Scales'!$H$6:$H$15,MATCH(O164,'Scales'!$E$6:$E$15,0))="",9E+99,INDEX('Scales'!$H$6:$H$15,MATCH(O164,'Scales'!$E$6:$E$15,0))),9E+99))</f>
        <v/>
      </c>
      <c r="AB164" s="23">
        <f>IF(N164="","",IF(AND(ISNUMBER(F164),N164&gt;0,N164&lt;=1,AA164=100),N164*100,N164))</f>
        <v/>
      </c>
    </row>
    <row r="165">
      <c r="A165" s="24" t="n"/>
      <c r="B165" s="18" t="n"/>
      <c r="C165" s="18" t="n"/>
      <c r="D165" s="18" t="n"/>
      <c r="E165" s="25" t="n"/>
      <c r="F165" s="24" t="n"/>
      <c r="G165" s="18" t="n"/>
      <c r="H165" s="24" t="n"/>
      <c r="I165" s="19">
        <f>IF(AND(C165="",D165=""),"",IF(D165&lt;&gt;"",D165,IF(Z165=0,"Other",INDEX('Scales'!$W$6:$W$125,Z165))))</f>
        <v/>
      </c>
      <c r="J165" s="26">
        <f>IF(OR(F165="",Q165,O165=0),"",IF(P165="Exact match",IFERROR(INDEX('Scales'!$N$6:$N$125,MATCH(O165&amp;"|"&amp;M165,'Scales'!$O$6:$O$125,0)),""),IF(ISNUMBER(AB165),IF(P165="4.0 points","",IF(AND(AB165&gt;=0,AB165&lt;=AA165),IFERROR(INDEX('Scales'!$N$6:$N$125,MATCH(O165&amp;"|"&amp;SUMPRODUCT(MAX(('Scales'!$K$6:$K$125=O165)*('Scales'!$M$6:$M$125&lt;=AB165)*'Scales'!$M$6:$M$125)),'Scales'!$O$6:$O$125,0)),""),"")),IFERROR(INDEX('Scales'!$N$6:$N$125,MATCH("1|"&amp;M165,'Scales'!$O$6:$O$125,0)),""))))</f>
        <v/>
      </c>
      <c r="K165" s="27">
        <f>IF(OR(F165="",Q165),"",IF(AND(P165="4.0 points",ISNUMBER(AB165)),IF(AND(AB165&gt;=0,AB165&lt;=AA165),MIN(4,AB165),""),IF(J165="","",IFERROR(INDEX('Scales'!$B$6:$C$18,MATCH(J165,'Scales'!$A$6:$A$18,0),'Scales'!$B$3),""))))</f>
        <v/>
      </c>
      <c r="L165" s="19">
        <f>IF(AND(A165="",C165="",F165=""),"",IF(F165="","Add a grade",IF(Q165,"Not counted (P, W, I grade)",IF(O165=0,"Unknown scale: pick one in column G",IF(NOT(ISNUMBER(K165)),"Check grade: not valid on this scale",IF(S165="","Check credits: use a number",IF(U165=1,"Counted","Not counted (settings)")))))))</f>
        <v/>
      </c>
      <c r="M165" s="23">
        <f>IF(F165="","",SUBSTITUTE(SUBSTITUTE(SUBSTITUTE(SUBSTITUTE(UPPER(TRIM(F165)),"%",""),"PLUS","+"),"MINUS","-")," ",""))</f>
        <v/>
      </c>
      <c r="N165" s="23">
        <f>IF(M165="","",IFERROR(VALUE(M165),""))</f>
        <v/>
      </c>
      <c r="O165" s="23">
        <f>IF(F165="","",IF(G165="",'Scales'!$F$3,IFERROR(INDEX('Scales'!$E$6:$E$15,MATCH(G165,'Scales'!$F$6:$F$15,0)),0)))</f>
        <v/>
      </c>
      <c r="P165" s="23">
        <f>IF(F165="","",IFERROR(INDEX('Scales'!$G$6:$G$15,MATCH(O165,'Scales'!$E$6:$E$15,0)),""))</f>
        <v/>
      </c>
      <c r="Q165" s="23">
        <f>IF(M165="",FALSE,COUNTIF('Scales'!$Q$6:$Q$35,M165)&gt;0)</f>
        <v/>
      </c>
      <c r="R165" s="23">
        <f>IF(A165="","",IF(ISNUMBER(A165),A165,IFERROR(VALUE(A165),IF(ISNUMBER(SEARCH("12",A165)),12,IF(ISNUMBER(SEARCH("11",A165)),11,IF(ISNUMBER(SEARCH("10",A165)),10,IF(ISNUMBER(SEARCH("9",A165)),9,IF(ISNUMBER(SEARCH("고1",A165)),10,IF(ISNUMBER(SEARCH("고2",A165)),11,IF(ISNUMBER(SEARCH("고3",A165)),12,IF(ISNUMBER(SEARCH("중3",A165)),9,IF(ISNUMBER(SEARCH("FRESH",A165)),9,IF(ISNUMBER(SEARCH("SOPH",A165)),10,IF(ISNUMBER(SEARCH("JUN",A165)),11,IF(ISNUMBER(SEARCH("SEN",A165)),12,"")))))))))))))))</f>
        <v/>
      </c>
      <c r="S165" s="23">
        <f>IF(E165="",1,IF(ISNUMBER(E165),IF(E165&gt;=0,E165,""),""))</f>
        <v/>
      </c>
      <c r="T165" s="23">
        <f>IFERROR(INDEX('Scales'!$T$6:$T$17,MATCH(I165,'Scales'!$S$6:$S$17,0))="Yes",FALSE)</f>
        <v/>
      </c>
      <c r="U165" s="23">
        <f>IF(AND(ISNUMBER(K165),ISNUMBER(S165),H165&lt;&gt;"No",OR(R165="",AND(R165&gt;='Start Here'!$C$7,R165&lt;='Start Here'!$C$8)),OR('Start Here'!$C$9="All graded courses",T165)),1,0)</f>
        <v/>
      </c>
      <c r="V165" s="23">
        <f>IF(U165=1,K165*S165,0)</f>
        <v/>
      </c>
      <c r="W165" s="23">
        <f>IF(U165=1,S165,0)</f>
        <v/>
      </c>
      <c r="X165" s="23">
        <f>IF(F165="",0,1)</f>
        <v/>
      </c>
      <c r="Y165" s="23">
        <f>IF(OR(F165="",Q165),0,IF(AND(ISNUMBER(K165),S165&lt;&gt;""),0,1))</f>
        <v/>
      </c>
      <c r="Z165" s="23">
        <f>IF(C165="",0,SUMPRODUCT(MAX(('Scales'!$V$6:$V$125&lt;&gt;"")*ISNUMBER(SEARCH('Scales'!$V$6:$V$125," "&amp;C165&amp;" "))*(ROW('Scales'!$V$6:$V$125)-5))))</f>
        <v/>
      </c>
      <c r="AA165" s="23">
        <f>IF(F165="","",IFERROR(IF(INDEX('Scales'!$H$6:$H$15,MATCH(O165,'Scales'!$E$6:$E$15,0))="",9E+99,INDEX('Scales'!$H$6:$H$15,MATCH(O165,'Scales'!$E$6:$E$15,0))),9E+99))</f>
        <v/>
      </c>
      <c r="AB165" s="23">
        <f>IF(N165="","",IF(AND(ISNUMBER(F165),N165&gt;0,N165&lt;=1,AA165=100),N165*100,N165))</f>
        <v/>
      </c>
    </row>
    <row r="166">
      <c r="A166" s="24" t="n"/>
      <c r="B166" s="18" t="n"/>
      <c r="C166" s="18" t="n"/>
      <c r="D166" s="18" t="n"/>
      <c r="E166" s="25" t="n"/>
      <c r="F166" s="24" t="n"/>
      <c r="G166" s="18" t="n"/>
      <c r="H166" s="24" t="n"/>
      <c r="I166" s="19">
        <f>IF(AND(C166="",D166=""),"",IF(D166&lt;&gt;"",D166,IF(Z166=0,"Other",INDEX('Scales'!$W$6:$W$125,Z166))))</f>
        <v/>
      </c>
      <c r="J166" s="26">
        <f>IF(OR(F166="",Q166,O166=0),"",IF(P166="Exact match",IFERROR(INDEX('Scales'!$N$6:$N$125,MATCH(O166&amp;"|"&amp;M166,'Scales'!$O$6:$O$125,0)),""),IF(ISNUMBER(AB166),IF(P166="4.0 points","",IF(AND(AB166&gt;=0,AB166&lt;=AA166),IFERROR(INDEX('Scales'!$N$6:$N$125,MATCH(O166&amp;"|"&amp;SUMPRODUCT(MAX(('Scales'!$K$6:$K$125=O166)*('Scales'!$M$6:$M$125&lt;=AB166)*'Scales'!$M$6:$M$125)),'Scales'!$O$6:$O$125,0)),""),"")),IFERROR(INDEX('Scales'!$N$6:$N$125,MATCH("1|"&amp;M166,'Scales'!$O$6:$O$125,0)),""))))</f>
        <v/>
      </c>
      <c r="K166" s="27">
        <f>IF(OR(F166="",Q166),"",IF(AND(P166="4.0 points",ISNUMBER(AB166)),IF(AND(AB166&gt;=0,AB166&lt;=AA166),MIN(4,AB166),""),IF(J166="","",IFERROR(INDEX('Scales'!$B$6:$C$18,MATCH(J166,'Scales'!$A$6:$A$18,0),'Scales'!$B$3),""))))</f>
        <v/>
      </c>
      <c r="L166" s="19">
        <f>IF(AND(A166="",C166="",F166=""),"",IF(F166="","Add a grade",IF(Q166,"Not counted (P, W, I grade)",IF(O166=0,"Unknown scale: pick one in column G",IF(NOT(ISNUMBER(K166)),"Check grade: not valid on this scale",IF(S166="","Check credits: use a number",IF(U166=1,"Counted","Not counted (settings)")))))))</f>
        <v/>
      </c>
      <c r="M166" s="23">
        <f>IF(F166="","",SUBSTITUTE(SUBSTITUTE(SUBSTITUTE(SUBSTITUTE(UPPER(TRIM(F166)),"%",""),"PLUS","+"),"MINUS","-")," ",""))</f>
        <v/>
      </c>
      <c r="N166" s="23">
        <f>IF(M166="","",IFERROR(VALUE(M166),""))</f>
        <v/>
      </c>
      <c r="O166" s="23">
        <f>IF(F166="","",IF(G166="",'Scales'!$F$3,IFERROR(INDEX('Scales'!$E$6:$E$15,MATCH(G166,'Scales'!$F$6:$F$15,0)),0)))</f>
        <v/>
      </c>
      <c r="P166" s="23">
        <f>IF(F166="","",IFERROR(INDEX('Scales'!$G$6:$G$15,MATCH(O166,'Scales'!$E$6:$E$15,0)),""))</f>
        <v/>
      </c>
      <c r="Q166" s="23">
        <f>IF(M166="",FALSE,COUNTIF('Scales'!$Q$6:$Q$35,M166)&gt;0)</f>
        <v/>
      </c>
      <c r="R166" s="23">
        <f>IF(A166="","",IF(ISNUMBER(A166),A166,IFERROR(VALUE(A166),IF(ISNUMBER(SEARCH("12",A166)),12,IF(ISNUMBER(SEARCH("11",A166)),11,IF(ISNUMBER(SEARCH("10",A166)),10,IF(ISNUMBER(SEARCH("9",A166)),9,IF(ISNUMBER(SEARCH("고1",A166)),10,IF(ISNUMBER(SEARCH("고2",A166)),11,IF(ISNUMBER(SEARCH("고3",A166)),12,IF(ISNUMBER(SEARCH("중3",A166)),9,IF(ISNUMBER(SEARCH("FRESH",A166)),9,IF(ISNUMBER(SEARCH("SOPH",A166)),10,IF(ISNUMBER(SEARCH("JUN",A166)),11,IF(ISNUMBER(SEARCH("SEN",A166)),12,"")))))))))))))))</f>
        <v/>
      </c>
      <c r="S166" s="23">
        <f>IF(E166="",1,IF(ISNUMBER(E166),IF(E166&gt;=0,E166,""),""))</f>
        <v/>
      </c>
      <c r="T166" s="23">
        <f>IFERROR(INDEX('Scales'!$T$6:$T$17,MATCH(I166,'Scales'!$S$6:$S$17,0))="Yes",FALSE)</f>
        <v/>
      </c>
      <c r="U166" s="23">
        <f>IF(AND(ISNUMBER(K166),ISNUMBER(S166),H166&lt;&gt;"No",OR(R166="",AND(R166&gt;='Start Here'!$C$7,R166&lt;='Start Here'!$C$8)),OR('Start Here'!$C$9="All graded courses",T166)),1,0)</f>
        <v/>
      </c>
      <c r="V166" s="23">
        <f>IF(U166=1,K166*S166,0)</f>
        <v/>
      </c>
      <c r="W166" s="23">
        <f>IF(U166=1,S166,0)</f>
        <v/>
      </c>
      <c r="X166" s="23">
        <f>IF(F166="",0,1)</f>
        <v/>
      </c>
      <c r="Y166" s="23">
        <f>IF(OR(F166="",Q166),0,IF(AND(ISNUMBER(K166),S166&lt;&gt;""),0,1))</f>
        <v/>
      </c>
      <c r="Z166" s="23">
        <f>IF(C166="",0,SUMPRODUCT(MAX(('Scales'!$V$6:$V$125&lt;&gt;"")*ISNUMBER(SEARCH('Scales'!$V$6:$V$125," "&amp;C166&amp;" "))*(ROW('Scales'!$V$6:$V$125)-5))))</f>
        <v/>
      </c>
      <c r="AA166" s="23">
        <f>IF(F166="","",IFERROR(IF(INDEX('Scales'!$H$6:$H$15,MATCH(O166,'Scales'!$E$6:$E$15,0))="",9E+99,INDEX('Scales'!$H$6:$H$15,MATCH(O166,'Scales'!$E$6:$E$15,0))),9E+99))</f>
        <v/>
      </c>
      <c r="AB166" s="23">
        <f>IF(N166="","",IF(AND(ISNUMBER(F166),N166&gt;0,N166&lt;=1,AA166=100),N166*100,N166))</f>
        <v/>
      </c>
    </row>
    <row r="167">
      <c r="A167" s="24" t="n"/>
      <c r="B167" s="18" t="n"/>
      <c r="C167" s="18" t="n"/>
      <c r="D167" s="18" t="n"/>
      <c r="E167" s="25" t="n"/>
      <c r="F167" s="24" t="n"/>
      <c r="G167" s="18" t="n"/>
      <c r="H167" s="24" t="n"/>
      <c r="I167" s="19">
        <f>IF(AND(C167="",D167=""),"",IF(D167&lt;&gt;"",D167,IF(Z167=0,"Other",INDEX('Scales'!$W$6:$W$125,Z167))))</f>
        <v/>
      </c>
      <c r="J167" s="26">
        <f>IF(OR(F167="",Q167,O167=0),"",IF(P167="Exact match",IFERROR(INDEX('Scales'!$N$6:$N$125,MATCH(O167&amp;"|"&amp;M167,'Scales'!$O$6:$O$125,0)),""),IF(ISNUMBER(AB167),IF(P167="4.0 points","",IF(AND(AB167&gt;=0,AB167&lt;=AA167),IFERROR(INDEX('Scales'!$N$6:$N$125,MATCH(O167&amp;"|"&amp;SUMPRODUCT(MAX(('Scales'!$K$6:$K$125=O167)*('Scales'!$M$6:$M$125&lt;=AB167)*'Scales'!$M$6:$M$125)),'Scales'!$O$6:$O$125,0)),""),"")),IFERROR(INDEX('Scales'!$N$6:$N$125,MATCH("1|"&amp;M167,'Scales'!$O$6:$O$125,0)),""))))</f>
        <v/>
      </c>
      <c r="K167" s="27">
        <f>IF(OR(F167="",Q167),"",IF(AND(P167="4.0 points",ISNUMBER(AB167)),IF(AND(AB167&gt;=0,AB167&lt;=AA167),MIN(4,AB167),""),IF(J167="","",IFERROR(INDEX('Scales'!$B$6:$C$18,MATCH(J167,'Scales'!$A$6:$A$18,0),'Scales'!$B$3),""))))</f>
        <v/>
      </c>
      <c r="L167" s="19">
        <f>IF(AND(A167="",C167="",F167=""),"",IF(F167="","Add a grade",IF(Q167,"Not counted (P, W, I grade)",IF(O167=0,"Unknown scale: pick one in column G",IF(NOT(ISNUMBER(K167)),"Check grade: not valid on this scale",IF(S167="","Check credits: use a number",IF(U167=1,"Counted","Not counted (settings)")))))))</f>
        <v/>
      </c>
      <c r="M167" s="23">
        <f>IF(F167="","",SUBSTITUTE(SUBSTITUTE(SUBSTITUTE(SUBSTITUTE(UPPER(TRIM(F167)),"%",""),"PLUS","+"),"MINUS","-")," ",""))</f>
        <v/>
      </c>
      <c r="N167" s="23">
        <f>IF(M167="","",IFERROR(VALUE(M167),""))</f>
        <v/>
      </c>
      <c r="O167" s="23">
        <f>IF(F167="","",IF(G167="",'Scales'!$F$3,IFERROR(INDEX('Scales'!$E$6:$E$15,MATCH(G167,'Scales'!$F$6:$F$15,0)),0)))</f>
        <v/>
      </c>
      <c r="P167" s="23">
        <f>IF(F167="","",IFERROR(INDEX('Scales'!$G$6:$G$15,MATCH(O167,'Scales'!$E$6:$E$15,0)),""))</f>
        <v/>
      </c>
      <c r="Q167" s="23">
        <f>IF(M167="",FALSE,COUNTIF('Scales'!$Q$6:$Q$35,M167)&gt;0)</f>
        <v/>
      </c>
      <c r="R167" s="23">
        <f>IF(A167="","",IF(ISNUMBER(A167),A167,IFERROR(VALUE(A167),IF(ISNUMBER(SEARCH("12",A167)),12,IF(ISNUMBER(SEARCH("11",A167)),11,IF(ISNUMBER(SEARCH("10",A167)),10,IF(ISNUMBER(SEARCH("9",A167)),9,IF(ISNUMBER(SEARCH("고1",A167)),10,IF(ISNUMBER(SEARCH("고2",A167)),11,IF(ISNUMBER(SEARCH("고3",A167)),12,IF(ISNUMBER(SEARCH("중3",A167)),9,IF(ISNUMBER(SEARCH("FRESH",A167)),9,IF(ISNUMBER(SEARCH("SOPH",A167)),10,IF(ISNUMBER(SEARCH("JUN",A167)),11,IF(ISNUMBER(SEARCH("SEN",A167)),12,"")))))))))))))))</f>
        <v/>
      </c>
      <c r="S167" s="23">
        <f>IF(E167="",1,IF(ISNUMBER(E167),IF(E167&gt;=0,E167,""),""))</f>
        <v/>
      </c>
      <c r="T167" s="23">
        <f>IFERROR(INDEX('Scales'!$T$6:$T$17,MATCH(I167,'Scales'!$S$6:$S$17,0))="Yes",FALSE)</f>
        <v/>
      </c>
      <c r="U167" s="23">
        <f>IF(AND(ISNUMBER(K167),ISNUMBER(S167),H167&lt;&gt;"No",OR(R167="",AND(R167&gt;='Start Here'!$C$7,R167&lt;='Start Here'!$C$8)),OR('Start Here'!$C$9="All graded courses",T167)),1,0)</f>
        <v/>
      </c>
      <c r="V167" s="23">
        <f>IF(U167=1,K167*S167,0)</f>
        <v/>
      </c>
      <c r="W167" s="23">
        <f>IF(U167=1,S167,0)</f>
        <v/>
      </c>
      <c r="X167" s="23">
        <f>IF(F167="",0,1)</f>
        <v/>
      </c>
      <c r="Y167" s="23">
        <f>IF(OR(F167="",Q167),0,IF(AND(ISNUMBER(K167),S167&lt;&gt;""),0,1))</f>
        <v/>
      </c>
      <c r="Z167" s="23">
        <f>IF(C167="",0,SUMPRODUCT(MAX(('Scales'!$V$6:$V$125&lt;&gt;"")*ISNUMBER(SEARCH('Scales'!$V$6:$V$125," "&amp;C167&amp;" "))*(ROW('Scales'!$V$6:$V$125)-5))))</f>
        <v/>
      </c>
      <c r="AA167" s="23">
        <f>IF(F167="","",IFERROR(IF(INDEX('Scales'!$H$6:$H$15,MATCH(O167,'Scales'!$E$6:$E$15,0))="",9E+99,INDEX('Scales'!$H$6:$H$15,MATCH(O167,'Scales'!$E$6:$E$15,0))),9E+99))</f>
        <v/>
      </c>
      <c r="AB167" s="23">
        <f>IF(N167="","",IF(AND(ISNUMBER(F167),N167&gt;0,N167&lt;=1,AA167=100),N167*100,N167))</f>
        <v/>
      </c>
    </row>
    <row r="168">
      <c r="A168" s="24" t="n"/>
      <c r="B168" s="18" t="n"/>
      <c r="C168" s="18" t="n"/>
      <c r="D168" s="18" t="n"/>
      <c r="E168" s="25" t="n"/>
      <c r="F168" s="24" t="n"/>
      <c r="G168" s="18" t="n"/>
      <c r="H168" s="24" t="n"/>
      <c r="I168" s="19">
        <f>IF(AND(C168="",D168=""),"",IF(D168&lt;&gt;"",D168,IF(Z168=0,"Other",INDEX('Scales'!$W$6:$W$125,Z168))))</f>
        <v/>
      </c>
      <c r="J168" s="26">
        <f>IF(OR(F168="",Q168,O168=0),"",IF(P168="Exact match",IFERROR(INDEX('Scales'!$N$6:$N$125,MATCH(O168&amp;"|"&amp;M168,'Scales'!$O$6:$O$125,0)),""),IF(ISNUMBER(AB168),IF(P168="4.0 points","",IF(AND(AB168&gt;=0,AB168&lt;=AA168),IFERROR(INDEX('Scales'!$N$6:$N$125,MATCH(O168&amp;"|"&amp;SUMPRODUCT(MAX(('Scales'!$K$6:$K$125=O168)*('Scales'!$M$6:$M$125&lt;=AB168)*'Scales'!$M$6:$M$125)),'Scales'!$O$6:$O$125,0)),""),"")),IFERROR(INDEX('Scales'!$N$6:$N$125,MATCH("1|"&amp;M168,'Scales'!$O$6:$O$125,0)),""))))</f>
        <v/>
      </c>
      <c r="K168" s="27">
        <f>IF(OR(F168="",Q168),"",IF(AND(P168="4.0 points",ISNUMBER(AB168)),IF(AND(AB168&gt;=0,AB168&lt;=AA168),MIN(4,AB168),""),IF(J168="","",IFERROR(INDEX('Scales'!$B$6:$C$18,MATCH(J168,'Scales'!$A$6:$A$18,0),'Scales'!$B$3),""))))</f>
        <v/>
      </c>
      <c r="L168" s="19">
        <f>IF(AND(A168="",C168="",F168=""),"",IF(F168="","Add a grade",IF(Q168,"Not counted (P, W, I grade)",IF(O168=0,"Unknown scale: pick one in column G",IF(NOT(ISNUMBER(K168)),"Check grade: not valid on this scale",IF(S168="","Check credits: use a number",IF(U168=1,"Counted","Not counted (settings)")))))))</f>
        <v/>
      </c>
      <c r="M168" s="23">
        <f>IF(F168="","",SUBSTITUTE(SUBSTITUTE(SUBSTITUTE(SUBSTITUTE(UPPER(TRIM(F168)),"%",""),"PLUS","+"),"MINUS","-")," ",""))</f>
        <v/>
      </c>
      <c r="N168" s="23">
        <f>IF(M168="","",IFERROR(VALUE(M168),""))</f>
        <v/>
      </c>
      <c r="O168" s="23">
        <f>IF(F168="","",IF(G168="",'Scales'!$F$3,IFERROR(INDEX('Scales'!$E$6:$E$15,MATCH(G168,'Scales'!$F$6:$F$15,0)),0)))</f>
        <v/>
      </c>
      <c r="P168" s="23">
        <f>IF(F168="","",IFERROR(INDEX('Scales'!$G$6:$G$15,MATCH(O168,'Scales'!$E$6:$E$15,0)),""))</f>
        <v/>
      </c>
      <c r="Q168" s="23">
        <f>IF(M168="",FALSE,COUNTIF('Scales'!$Q$6:$Q$35,M168)&gt;0)</f>
        <v/>
      </c>
      <c r="R168" s="23">
        <f>IF(A168="","",IF(ISNUMBER(A168),A168,IFERROR(VALUE(A168),IF(ISNUMBER(SEARCH("12",A168)),12,IF(ISNUMBER(SEARCH("11",A168)),11,IF(ISNUMBER(SEARCH("10",A168)),10,IF(ISNUMBER(SEARCH("9",A168)),9,IF(ISNUMBER(SEARCH("고1",A168)),10,IF(ISNUMBER(SEARCH("고2",A168)),11,IF(ISNUMBER(SEARCH("고3",A168)),12,IF(ISNUMBER(SEARCH("중3",A168)),9,IF(ISNUMBER(SEARCH("FRESH",A168)),9,IF(ISNUMBER(SEARCH("SOPH",A168)),10,IF(ISNUMBER(SEARCH("JUN",A168)),11,IF(ISNUMBER(SEARCH("SEN",A168)),12,"")))))))))))))))</f>
        <v/>
      </c>
      <c r="S168" s="23">
        <f>IF(E168="",1,IF(ISNUMBER(E168),IF(E168&gt;=0,E168,""),""))</f>
        <v/>
      </c>
      <c r="T168" s="23">
        <f>IFERROR(INDEX('Scales'!$T$6:$T$17,MATCH(I168,'Scales'!$S$6:$S$17,0))="Yes",FALSE)</f>
        <v/>
      </c>
      <c r="U168" s="23">
        <f>IF(AND(ISNUMBER(K168),ISNUMBER(S168),H168&lt;&gt;"No",OR(R168="",AND(R168&gt;='Start Here'!$C$7,R168&lt;='Start Here'!$C$8)),OR('Start Here'!$C$9="All graded courses",T168)),1,0)</f>
        <v/>
      </c>
      <c r="V168" s="23">
        <f>IF(U168=1,K168*S168,0)</f>
        <v/>
      </c>
      <c r="W168" s="23">
        <f>IF(U168=1,S168,0)</f>
        <v/>
      </c>
      <c r="X168" s="23">
        <f>IF(F168="",0,1)</f>
        <v/>
      </c>
      <c r="Y168" s="23">
        <f>IF(OR(F168="",Q168),0,IF(AND(ISNUMBER(K168),S168&lt;&gt;""),0,1))</f>
        <v/>
      </c>
      <c r="Z168" s="23">
        <f>IF(C168="",0,SUMPRODUCT(MAX(('Scales'!$V$6:$V$125&lt;&gt;"")*ISNUMBER(SEARCH('Scales'!$V$6:$V$125," "&amp;C168&amp;" "))*(ROW('Scales'!$V$6:$V$125)-5))))</f>
        <v/>
      </c>
      <c r="AA168" s="23">
        <f>IF(F168="","",IFERROR(IF(INDEX('Scales'!$H$6:$H$15,MATCH(O168,'Scales'!$E$6:$E$15,0))="",9E+99,INDEX('Scales'!$H$6:$H$15,MATCH(O168,'Scales'!$E$6:$E$15,0))),9E+99))</f>
        <v/>
      </c>
      <c r="AB168" s="23">
        <f>IF(N168="","",IF(AND(ISNUMBER(F168),N168&gt;0,N168&lt;=1,AA168=100),N168*100,N168))</f>
        <v/>
      </c>
    </row>
    <row r="169">
      <c r="A169" s="24" t="n"/>
      <c r="B169" s="18" t="n"/>
      <c r="C169" s="18" t="n"/>
      <c r="D169" s="18" t="n"/>
      <c r="E169" s="25" t="n"/>
      <c r="F169" s="24" t="n"/>
      <c r="G169" s="18" t="n"/>
      <c r="H169" s="24" t="n"/>
      <c r="I169" s="19">
        <f>IF(AND(C169="",D169=""),"",IF(D169&lt;&gt;"",D169,IF(Z169=0,"Other",INDEX('Scales'!$W$6:$W$125,Z169))))</f>
        <v/>
      </c>
      <c r="J169" s="26">
        <f>IF(OR(F169="",Q169,O169=0),"",IF(P169="Exact match",IFERROR(INDEX('Scales'!$N$6:$N$125,MATCH(O169&amp;"|"&amp;M169,'Scales'!$O$6:$O$125,0)),""),IF(ISNUMBER(AB169),IF(P169="4.0 points","",IF(AND(AB169&gt;=0,AB169&lt;=AA169),IFERROR(INDEX('Scales'!$N$6:$N$125,MATCH(O169&amp;"|"&amp;SUMPRODUCT(MAX(('Scales'!$K$6:$K$125=O169)*('Scales'!$M$6:$M$125&lt;=AB169)*'Scales'!$M$6:$M$125)),'Scales'!$O$6:$O$125,0)),""),"")),IFERROR(INDEX('Scales'!$N$6:$N$125,MATCH("1|"&amp;M169,'Scales'!$O$6:$O$125,0)),""))))</f>
        <v/>
      </c>
      <c r="K169" s="27">
        <f>IF(OR(F169="",Q169),"",IF(AND(P169="4.0 points",ISNUMBER(AB169)),IF(AND(AB169&gt;=0,AB169&lt;=AA169),MIN(4,AB169),""),IF(J169="","",IFERROR(INDEX('Scales'!$B$6:$C$18,MATCH(J169,'Scales'!$A$6:$A$18,0),'Scales'!$B$3),""))))</f>
        <v/>
      </c>
      <c r="L169" s="19">
        <f>IF(AND(A169="",C169="",F169=""),"",IF(F169="","Add a grade",IF(Q169,"Not counted (P, W, I grade)",IF(O169=0,"Unknown scale: pick one in column G",IF(NOT(ISNUMBER(K169)),"Check grade: not valid on this scale",IF(S169="","Check credits: use a number",IF(U169=1,"Counted","Not counted (settings)")))))))</f>
        <v/>
      </c>
      <c r="M169" s="23">
        <f>IF(F169="","",SUBSTITUTE(SUBSTITUTE(SUBSTITUTE(SUBSTITUTE(UPPER(TRIM(F169)),"%",""),"PLUS","+"),"MINUS","-")," ",""))</f>
        <v/>
      </c>
      <c r="N169" s="23">
        <f>IF(M169="","",IFERROR(VALUE(M169),""))</f>
        <v/>
      </c>
      <c r="O169" s="23">
        <f>IF(F169="","",IF(G169="",'Scales'!$F$3,IFERROR(INDEX('Scales'!$E$6:$E$15,MATCH(G169,'Scales'!$F$6:$F$15,0)),0)))</f>
        <v/>
      </c>
      <c r="P169" s="23">
        <f>IF(F169="","",IFERROR(INDEX('Scales'!$G$6:$G$15,MATCH(O169,'Scales'!$E$6:$E$15,0)),""))</f>
        <v/>
      </c>
      <c r="Q169" s="23">
        <f>IF(M169="",FALSE,COUNTIF('Scales'!$Q$6:$Q$35,M169)&gt;0)</f>
        <v/>
      </c>
      <c r="R169" s="23">
        <f>IF(A169="","",IF(ISNUMBER(A169),A169,IFERROR(VALUE(A169),IF(ISNUMBER(SEARCH("12",A169)),12,IF(ISNUMBER(SEARCH("11",A169)),11,IF(ISNUMBER(SEARCH("10",A169)),10,IF(ISNUMBER(SEARCH("9",A169)),9,IF(ISNUMBER(SEARCH("고1",A169)),10,IF(ISNUMBER(SEARCH("고2",A169)),11,IF(ISNUMBER(SEARCH("고3",A169)),12,IF(ISNUMBER(SEARCH("중3",A169)),9,IF(ISNUMBER(SEARCH("FRESH",A169)),9,IF(ISNUMBER(SEARCH("SOPH",A169)),10,IF(ISNUMBER(SEARCH("JUN",A169)),11,IF(ISNUMBER(SEARCH("SEN",A169)),12,"")))))))))))))))</f>
        <v/>
      </c>
      <c r="S169" s="23">
        <f>IF(E169="",1,IF(ISNUMBER(E169),IF(E169&gt;=0,E169,""),""))</f>
        <v/>
      </c>
      <c r="T169" s="23">
        <f>IFERROR(INDEX('Scales'!$T$6:$T$17,MATCH(I169,'Scales'!$S$6:$S$17,0))="Yes",FALSE)</f>
        <v/>
      </c>
      <c r="U169" s="23">
        <f>IF(AND(ISNUMBER(K169),ISNUMBER(S169),H169&lt;&gt;"No",OR(R169="",AND(R169&gt;='Start Here'!$C$7,R169&lt;='Start Here'!$C$8)),OR('Start Here'!$C$9="All graded courses",T169)),1,0)</f>
        <v/>
      </c>
      <c r="V169" s="23">
        <f>IF(U169=1,K169*S169,0)</f>
        <v/>
      </c>
      <c r="W169" s="23">
        <f>IF(U169=1,S169,0)</f>
        <v/>
      </c>
      <c r="X169" s="23">
        <f>IF(F169="",0,1)</f>
        <v/>
      </c>
      <c r="Y169" s="23">
        <f>IF(OR(F169="",Q169),0,IF(AND(ISNUMBER(K169),S169&lt;&gt;""),0,1))</f>
        <v/>
      </c>
      <c r="Z169" s="23">
        <f>IF(C169="",0,SUMPRODUCT(MAX(('Scales'!$V$6:$V$125&lt;&gt;"")*ISNUMBER(SEARCH('Scales'!$V$6:$V$125," "&amp;C169&amp;" "))*(ROW('Scales'!$V$6:$V$125)-5))))</f>
        <v/>
      </c>
      <c r="AA169" s="23">
        <f>IF(F169="","",IFERROR(IF(INDEX('Scales'!$H$6:$H$15,MATCH(O169,'Scales'!$E$6:$E$15,0))="",9E+99,INDEX('Scales'!$H$6:$H$15,MATCH(O169,'Scales'!$E$6:$E$15,0))),9E+99))</f>
        <v/>
      </c>
      <c r="AB169" s="23">
        <f>IF(N169="","",IF(AND(ISNUMBER(F169),N169&gt;0,N169&lt;=1,AA169=100),N169*100,N169))</f>
        <v/>
      </c>
    </row>
    <row r="170">
      <c r="A170" s="24" t="n"/>
      <c r="B170" s="18" t="n"/>
      <c r="C170" s="18" t="n"/>
      <c r="D170" s="18" t="n"/>
      <c r="E170" s="25" t="n"/>
      <c r="F170" s="24" t="n"/>
      <c r="G170" s="18" t="n"/>
      <c r="H170" s="24" t="n"/>
      <c r="I170" s="19">
        <f>IF(AND(C170="",D170=""),"",IF(D170&lt;&gt;"",D170,IF(Z170=0,"Other",INDEX('Scales'!$W$6:$W$125,Z170))))</f>
        <v/>
      </c>
      <c r="J170" s="26">
        <f>IF(OR(F170="",Q170,O170=0),"",IF(P170="Exact match",IFERROR(INDEX('Scales'!$N$6:$N$125,MATCH(O170&amp;"|"&amp;M170,'Scales'!$O$6:$O$125,0)),""),IF(ISNUMBER(AB170),IF(P170="4.0 points","",IF(AND(AB170&gt;=0,AB170&lt;=AA170),IFERROR(INDEX('Scales'!$N$6:$N$125,MATCH(O170&amp;"|"&amp;SUMPRODUCT(MAX(('Scales'!$K$6:$K$125=O170)*('Scales'!$M$6:$M$125&lt;=AB170)*'Scales'!$M$6:$M$125)),'Scales'!$O$6:$O$125,0)),""),"")),IFERROR(INDEX('Scales'!$N$6:$N$125,MATCH("1|"&amp;M170,'Scales'!$O$6:$O$125,0)),""))))</f>
        <v/>
      </c>
      <c r="K170" s="27">
        <f>IF(OR(F170="",Q170),"",IF(AND(P170="4.0 points",ISNUMBER(AB170)),IF(AND(AB170&gt;=0,AB170&lt;=AA170),MIN(4,AB170),""),IF(J170="","",IFERROR(INDEX('Scales'!$B$6:$C$18,MATCH(J170,'Scales'!$A$6:$A$18,0),'Scales'!$B$3),""))))</f>
        <v/>
      </c>
      <c r="L170" s="19">
        <f>IF(AND(A170="",C170="",F170=""),"",IF(F170="","Add a grade",IF(Q170,"Not counted (P, W, I grade)",IF(O170=0,"Unknown scale: pick one in column G",IF(NOT(ISNUMBER(K170)),"Check grade: not valid on this scale",IF(S170="","Check credits: use a number",IF(U170=1,"Counted","Not counted (settings)")))))))</f>
        <v/>
      </c>
      <c r="M170" s="23">
        <f>IF(F170="","",SUBSTITUTE(SUBSTITUTE(SUBSTITUTE(SUBSTITUTE(UPPER(TRIM(F170)),"%",""),"PLUS","+"),"MINUS","-")," ",""))</f>
        <v/>
      </c>
      <c r="N170" s="23">
        <f>IF(M170="","",IFERROR(VALUE(M170),""))</f>
        <v/>
      </c>
      <c r="O170" s="23">
        <f>IF(F170="","",IF(G170="",'Scales'!$F$3,IFERROR(INDEX('Scales'!$E$6:$E$15,MATCH(G170,'Scales'!$F$6:$F$15,0)),0)))</f>
        <v/>
      </c>
      <c r="P170" s="23">
        <f>IF(F170="","",IFERROR(INDEX('Scales'!$G$6:$G$15,MATCH(O170,'Scales'!$E$6:$E$15,0)),""))</f>
        <v/>
      </c>
      <c r="Q170" s="23">
        <f>IF(M170="",FALSE,COUNTIF('Scales'!$Q$6:$Q$35,M170)&gt;0)</f>
        <v/>
      </c>
      <c r="R170" s="23">
        <f>IF(A170="","",IF(ISNUMBER(A170),A170,IFERROR(VALUE(A170),IF(ISNUMBER(SEARCH("12",A170)),12,IF(ISNUMBER(SEARCH("11",A170)),11,IF(ISNUMBER(SEARCH("10",A170)),10,IF(ISNUMBER(SEARCH("9",A170)),9,IF(ISNUMBER(SEARCH("고1",A170)),10,IF(ISNUMBER(SEARCH("고2",A170)),11,IF(ISNUMBER(SEARCH("고3",A170)),12,IF(ISNUMBER(SEARCH("중3",A170)),9,IF(ISNUMBER(SEARCH("FRESH",A170)),9,IF(ISNUMBER(SEARCH("SOPH",A170)),10,IF(ISNUMBER(SEARCH("JUN",A170)),11,IF(ISNUMBER(SEARCH("SEN",A170)),12,"")))))))))))))))</f>
        <v/>
      </c>
      <c r="S170" s="23">
        <f>IF(E170="",1,IF(ISNUMBER(E170),IF(E170&gt;=0,E170,""),""))</f>
        <v/>
      </c>
      <c r="T170" s="23">
        <f>IFERROR(INDEX('Scales'!$T$6:$T$17,MATCH(I170,'Scales'!$S$6:$S$17,0))="Yes",FALSE)</f>
        <v/>
      </c>
      <c r="U170" s="23">
        <f>IF(AND(ISNUMBER(K170),ISNUMBER(S170),H170&lt;&gt;"No",OR(R170="",AND(R170&gt;='Start Here'!$C$7,R170&lt;='Start Here'!$C$8)),OR('Start Here'!$C$9="All graded courses",T170)),1,0)</f>
        <v/>
      </c>
      <c r="V170" s="23">
        <f>IF(U170=1,K170*S170,0)</f>
        <v/>
      </c>
      <c r="W170" s="23">
        <f>IF(U170=1,S170,0)</f>
        <v/>
      </c>
      <c r="X170" s="23">
        <f>IF(F170="",0,1)</f>
        <v/>
      </c>
      <c r="Y170" s="23">
        <f>IF(OR(F170="",Q170),0,IF(AND(ISNUMBER(K170),S170&lt;&gt;""),0,1))</f>
        <v/>
      </c>
      <c r="Z170" s="23">
        <f>IF(C170="",0,SUMPRODUCT(MAX(('Scales'!$V$6:$V$125&lt;&gt;"")*ISNUMBER(SEARCH('Scales'!$V$6:$V$125," "&amp;C170&amp;" "))*(ROW('Scales'!$V$6:$V$125)-5))))</f>
        <v/>
      </c>
      <c r="AA170" s="23">
        <f>IF(F170="","",IFERROR(IF(INDEX('Scales'!$H$6:$H$15,MATCH(O170,'Scales'!$E$6:$E$15,0))="",9E+99,INDEX('Scales'!$H$6:$H$15,MATCH(O170,'Scales'!$E$6:$E$15,0))),9E+99))</f>
        <v/>
      </c>
      <c r="AB170" s="23">
        <f>IF(N170="","",IF(AND(ISNUMBER(F170),N170&gt;0,N170&lt;=1,AA170=100),N170*100,N170))</f>
        <v/>
      </c>
    </row>
    <row r="171">
      <c r="A171" s="24" t="n"/>
      <c r="B171" s="18" t="n"/>
      <c r="C171" s="18" t="n"/>
      <c r="D171" s="18" t="n"/>
      <c r="E171" s="25" t="n"/>
      <c r="F171" s="24" t="n"/>
      <c r="G171" s="18" t="n"/>
      <c r="H171" s="24" t="n"/>
      <c r="I171" s="19">
        <f>IF(AND(C171="",D171=""),"",IF(D171&lt;&gt;"",D171,IF(Z171=0,"Other",INDEX('Scales'!$W$6:$W$125,Z171))))</f>
        <v/>
      </c>
      <c r="J171" s="26">
        <f>IF(OR(F171="",Q171,O171=0),"",IF(P171="Exact match",IFERROR(INDEX('Scales'!$N$6:$N$125,MATCH(O171&amp;"|"&amp;M171,'Scales'!$O$6:$O$125,0)),""),IF(ISNUMBER(AB171),IF(P171="4.0 points","",IF(AND(AB171&gt;=0,AB171&lt;=AA171),IFERROR(INDEX('Scales'!$N$6:$N$125,MATCH(O171&amp;"|"&amp;SUMPRODUCT(MAX(('Scales'!$K$6:$K$125=O171)*('Scales'!$M$6:$M$125&lt;=AB171)*'Scales'!$M$6:$M$125)),'Scales'!$O$6:$O$125,0)),""),"")),IFERROR(INDEX('Scales'!$N$6:$N$125,MATCH("1|"&amp;M171,'Scales'!$O$6:$O$125,0)),""))))</f>
        <v/>
      </c>
      <c r="K171" s="27">
        <f>IF(OR(F171="",Q171),"",IF(AND(P171="4.0 points",ISNUMBER(AB171)),IF(AND(AB171&gt;=0,AB171&lt;=AA171),MIN(4,AB171),""),IF(J171="","",IFERROR(INDEX('Scales'!$B$6:$C$18,MATCH(J171,'Scales'!$A$6:$A$18,0),'Scales'!$B$3),""))))</f>
        <v/>
      </c>
      <c r="L171" s="19">
        <f>IF(AND(A171="",C171="",F171=""),"",IF(F171="","Add a grade",IF(Q171,"Not counted (P, W, I grade)",IF(O171=0,"Unknown scale: pick one in column G",IF(NOT(ISNUMBER(K171)),"Check grade: not valid on this scale",IF(S171="","Check credits: use a number",IF(U171=1,"Counted","Not counted (settings)")))))))</f>
        <v/>
      </c>
      <c r="M171" s="23">
        <f>IF(F171="","",SUBSTITUTE(SUBSTITUTE(SUBSTITUTE(SUBSTITUTE(UPPER(TRIM(F171)),"%",""),"PLUS","+"),"MINUS","-")," ",""))</f>
        <v/>
      </c>
      <c r="N171" s="23">
        <f>IF(M171="","",IFERROR(VALUE(M171),""))</f>
        <v/>
      </c>
      <c r="O171" s="23">
        <f>IF(F171="","",IF(G171="",'Scales'!$F$3,IFERROR(INDEX('Scales'!$E$6:$E$15,MATCH(G171,'Scales'!$F$6:$F$15,0)),0)))</f>
        <v/>
      </c>
      <c r="P171" s="23">
        <f>IF(F171="","",IFERROR(INDEX('Scales'!$G$6:$G$15,MATCH(O171,'Scales'!$E$6:$E$15,0)),""))</f>
        <v/>
      </c>
      <c r="Q171" s="23">
        <f>IF(M171="",FALSE,COUNTIF('Scales'!$Q$6:$Q$35,M171)&gt;0)</f>
        <v/>
      </c>
      <c r="R171" s="23">
        <f>IF(A171="","",IF(ISNUMBER(A171),A171,IFERROR(VALUE(A171),IF(ISNUMBER(SEARCH("12",A171)),12,IF(ISNUMBER(SEARCH("11",A171)),11,IF(ISNUMBER(SEARCH("10",A171)),10,IF(ISNUMBER(SEARCH("9",A171)),9,IF(ISNUMBER(SEARCH("고1",A171)),10,IF(ISNUMBER(SEARCH("고2",A171)),11,IF(ISNUMBER(SEARCH("고3",A171)),12,IF(ISNUMBER(SEARCH("중3",A171)),9,IF(ISNUMBER(SEARCH("FRESH",A171)),9,IF(ISNUMBER(SEARCH("SOPH",A171)),10,IF(ISNUMBER(SEARCH("JUN",A171)),11,IF(ISNUMBER(SEARCH("SEN",A171)),12,"")))))))))))))))</f>
        <v/>
      </c>
      <c r="S171" s="23">
        <f>IF(E171="",1,IF(ISNUMBER(E171),IF(E171&gt;=0,E171,""),""))</f>
        <v/>
      </c>
      <c r="T171" s="23">
        <f>IFERROR(INDEX('Scales'!$T$6:$T$17,MATCH(I171,'Scales'!$S$6:$S$17,0))="Yes",FALSE)</f>
        <v/>
      </c>
      <c r="U171" s="23">
        <f>IF(AND(ISNUMBER(K171),ISNUMBER(S171),H171&lt;&gt;"No",OR(R171="",AND(R171&gt;='Start Here'!$C$7,R171&lt;='Start Here'!$C$8)),OR('Start Here'!$C$9="All graded courses",T171)),1,0)</f>
        <v/>
      </c>
      <c r="V171" s="23">
        <f>IF(U171=1,K171*S171,0)</f>
        <v/>
      </c>
      <c r="W171" s="23">
        <f>IF(U171=1,S171,0)</f>
        <v/>
      </c>
      <c r="X171" s="23">
        <f>IF(F171="",0,1)</f>
        <v/>
      </c>
      <c r="Y171" s="23">
        <f>IF(OR(F171="",Q171),0,IF(AND(ISNUMBER(K171),S171&lt;&gt;""),0,1))</f>
        <v/>
      </c>
      <c r="Z171" s="23">
        <f>IF(C171="",0,SUMPRODUCT(MAX(('Scales'!$V$6:$V$125&lt;&gt;"")*ISNUMBER(SEARCH('Scales'!$V$6:$V$125," "&amp;C171&amp;" "))*(ROW('Scales'!$V$6:$V$125)-5))))</f>
        <v/>
      </c>
      <c r="AA171" s="23">
        <f>IF(F171="","",IFERROR(IF(INDEX('Scales'!$H$6:$H$15,MATCH(O171,'Scales'!$E$6:$E$15,0))="",9E+99,INDEX('Scales'!$H$6:$H$15,MATCH(O171,'Scales'!$E$6:$E$15,0))),9E+99))</f>
        <v/>
      </c>
      <c r="AB171" s="23">
        <f>IF(N171="","",IF(AND(ISNUMBER(F171),N171&gt;0,N171&lt;=1,AA171=100),N171*100,N171))</f>
        <v/>
      </c>
    </row>
    <row r="172">
      <c r="A172" s="24" t="n"/>
      <c r="B172" s="18" t="n"/>
      <c r="C172" s="18" t="n"/>
      <c r="D172" s="18" t="n"/>
      <c r="E172" s="25" t="n"/>
      <c r="F172" s="24" t="n"/>
      <c r="G172" s="18" t="n"/>
      <c r="H172" s="24" t="n"/>
      <c r="I172" s="19">
        <f>IF(AND(C172="",D172=""),"",IF(D172&lt;&gt;"",D172,IF(Z172=0,"Other",INDEX('Scales'!$W$6:$W$125,Z172))))</f>
        <v/>
      </c>
      <c r="J172" s="26">
        <f>IF(OR(F172="",Q172,O172=0),"",IF(P172="Exact match",IFERROR(INDEX('Scales'!$N$6:$N$125,MATCH(O172&amp;"|"&amp;M172,'Scales'!$O$6:$O$125,0)),""),IF(ISNUMBER(AB172),IF(P172="4.0 points","",IF(AND(AB172&gt;=0,AB172&lt;=AA172),IFERROR(INDEX('Scales'!$N$6:$N$125,MATCH(O172&amp;"|"&amp;SUMPRODUCT(MAX(('Scales'!$K$6:$K$125=O172)*('Scales'!$M$6:$M$125&lt;=AB172)*'Scales'!$M$6:$M$125)),'Scales'!$O$6:$O$125,0)),""),"")),IFERROR(INDEX('Scales'!$N$6:$N$125,MATCH("1|"&amp;M172,'Scales'!$O$6:$O$125,0)),""))))</f>
        <v/>
      </c>
      <c r="K172" s="27">
        <f>IF(OR(F172="",Q172),"",IF(AND(P172="4.0 points",ISNUMBER(AB172)),IF(AND(AB172&gt;=0,AB172&lt;=AA172),MIN(4,AB172),""),IF(J172="","",IFERROR(INDEX('Scales'!$B$6:$C$18,MATCH(J172,'Scales'!$A$6:$A$18,0),'Scales'!$B$3),""))))</f>
        <v/>
      </c>
      <c r="L172" s="19">
        <f>IF(AND(A172="",C172="",F172=""),"",IF(F172="","Add a grade",IF(Q172,"Not counted (P, W, I grade)",IF(O172=0,"Unknown scale: pick one in column G",IF(NOT(ISNUMBER(K172)),"Check grade: not valid on this scale",IF(S172="","Check credits: use a number",IF(U172=1,"Counted","Not counted (settings)")))))))</f>
        <v/>
      </c>
      <c r="M172" s="23">
        <f>IF(F172="","",SUBSTITUTE(SUBSTITUTE(SUBSTITUTE(SUBSTITUTE(UPPER(TRIM(F172)),"%",""),"PLUS","+"),"MINUS","-")," ",""))</f>
        <v/>
      </c>
      <c r="N172" s="23">
        <f>IF(M172="","",IFERROR(VALUE(M172),""))</f>
        <v/>
      </c>
      <c r="O172" s="23">
        <f>IF(F172="","",IF(G172="",'Scales'!$F$3,IFERROR(INDEX('Scales'!$E$6:$E$15,MATCH(G172,'Scales'!$F$6:$F$15,0)),0)))</f>
        <v/>
      </c>
      <c r="P172" s="23">
        <f>IF(F172="","",IFERROR(INDEX('Scales'!$G$6:$G$15,MATCH(O172,'Scales'!$E$6:$E$15,0)),""))</f>
        <v/>
      </c>
      <c r="Q172" s="23">
        <f>IF(M172="",FALSE,COUNTIF('Scales'!$Q$6:$Q$35,M172)&gt;0)</f>
        <v/>
      </c>
      <c r="R172" s="23">
        <f>IF(A172="","",IF(ISNUMBER(A172),A172,IFERROR(VALUE(A172),IF(ISNUMBER(SEARCH("12",A172)),12,IF(ISNUMBER(SEARCH("11",A172)),11,IF(ISNUMBER(SEARCH("10",A172)),10,IF(ISNUMBER(SEARCH("9",A172)),9,IF(ISNUMBER(SEARCH("고1",A172)),10,IF(ISNUMBER(SEARCH("고2",A172)),11,IF(ISNUMBER(SEARCH("고3",A172)),12,IF(ISNUMBER(SEARCH("중3",A172)),9,IF(ISNUMBER(SEARCH("FRESH",A172)),9,IF(ISNUMBER(SEARCH("SOPH",A172)),10,IF(ISNUMBER(SEARCH("JUN",A172)),11,IF(ISNUMBER(SEARCH("SEN",A172)),12,"")))))))))))))))</f>
        <v/>
      </c>
      <c r="S172" s="23">
        <f>IF(E172="",1,IF(ISNUMBER(E172),IF(E172&gt;=0,E172,""),""))</f>
        <v/>
      </c>
      <c r="T172" s="23">
        <f>IFERROR(INDEX('Scales'!$T$6:$T$17,MATCH(I172,'Scales'!$S$6:$S$17,0))="Yes",FALSE)</f>
        <v/>
      </c>
      <c r="U172" s="23">
        <f>IF(AND(ISNUMBER(K172),ISNUMBER(S172),H172&lt;&gt;"No",OR(R172="",AND(R172&gt;='Start Here'!$C$7,R172&lt;='Start Here'!$C$8)),OR('Start Here'!$C$9="All graded courses",T172)),1,0)</f>
        <v/>
      </c>
      <c r="V172" s="23">
        <f>IF(U172=1,K172*S172,0)</f>
        <v/>
      </c>
      <c r="W172" s="23">
        <f>IF(U172=1,S172,0)</f>
        <v/>
      </c>
      <c r="X172" s="23">
        <f>IF(F172="",0,1)</f>
        <v/>
      </c>
      <c r="Y172" s="23">
        <f>IF(OR(F172="",Q172),0,IF(AND(ISNUMBER(K172),S172&lt;&gt;""),0,1))</f>
        <v/>
      </c>
      <c r="Z172" s="23">
        <f>IF(C172="",0,SUMPRODUCT(MAX(('Scales'!$V$6:$V$125&lt;&gt;"")*ISNUMBER(SEARCH('Scales'!$V$6:$V$125," "&amp;C172&amp;" "))*(ROW('Scales'!$V$6:$V$125)-5))))</f>
        <v/>
      </c>
      <c r="AA172" s="23">
        <f>IF(F172="","",IFERROR(IF(INDEX('Scales'!$H$6:$H$15,MATCH(O172,'Scales'!$E$6:$E$15,0))="",9E+99,INDEX('Scales'!$H$6:$H$15,MATCH(O172,'Scales'!$E$6:$E$15,0))),9E+99))</f>
        <v/>
      </c>
      <c r="AB172" s="23">
        <f>IF(N172="","",IF(AND(ISNUMBER(F172),N172&gt;0,N172&lt;=1,AA172=100),N172*100,N172))</f>
        <v/>
      </c>
    </row>
    <row r="173">
      <c r="A173" s="24" t="n"/>
      <c r="B173" s="18" t="n"/>
      <c r="C173" s="18" t="n"/>
      <c r="D173" s="18" t="n"/>
      <c r="E173" s="25" t="n"/>
      <c r="F173" s="24" t="n"/>
      <c r="G173" s="18" t="n"/>
      <c r="H173" s="24" t="n"/>
      <c r="I173" s="19">
        <f>IF(AND(C173="",D173=""),"",IF(D173&lt;&gt;"",D173,IF(Z173=0,"Other",INDEX('Scales'!$W$6:$W$125,Z173))))</f>
        <v/>
      </c>
      <c r="J173" s="26">
        <f>IF(OR(F173="",Q173,O173=0),"",IF(P173="Exact match",IFERROR(INDEX('Scales'!$N$6:$N$125,MATCH(O173&amp;"|"&amp;M173,'Scales'!$O$6:$O$125,0)),""),IF(ISNUMBER(AB173),IF(P173="4.0 points","",IF(AND(AB173&gt;=0,AB173&lt;=AA173),IFERROR(INDEX('Scales'!$N$6:$N$125,MATCH(O173&amp;"|"&amp;SUMPRODUCT(MAX(('Scales'!$K$6:$K$125=O173)*('Scales'!$M$6:$M$125&lt;=AB173)*'Scales'!$M$6:$M$125)),'Scales'!$O$6:$O$125,0)),""),"")),IFERROR(INDEX('Scales'!$N$6:$N$125,MATCH("1|"&amp;M173,'Scales'!$O$6:$O$125,0)),""))))</f>
        <v/>
      </c>
      <c r="K173" s="27">
        <f>IF(OR(F173="",Q173),"",IF(AND(P173="4.0 points",ISNUMBER(AB173)),IF(AND(AB173&gt;=0,AB173&lt;=AA173),MIN(4,AB173),""),IF(J173="","",IFERROR(INDEX('Scales'!$B$6:$C$18,MATCH(J173,'Scales'!$A$6:$A$18,0),'Scales'!$B$3),""))))</f>
        <v/>
      </c>
      <c r="L173" s="19">
        <f>IF(AND(A173="",C173="",F173=""),"",IF(F173="","Add a grade",IF(Q173,"Not counted (P, W, I grade)",IF(O173=0,"Unknown scale: pick one in column G",IF(NOT(ISNUMBER(K173)),"Check grade: not valid on this scale",IF(S173="","Check credits: use a number",IF(U173=1,"Counted","Not counted (settings)")))))))</f>
        <v/>
      </c>
      <c r="M173" s="23">
        <f>IF(F173="","",SUBSTITUTE(SUBSTITUTE(SUBSTITUTE(SUBSTITUTE(UPPER(TRIM(F173)),"%",""),"PLUS","+"),"MINUS","-")," ",""))</f>
        <v/>
      </c>
      <c r="N173" s="23">
        <f>IF(M173="","",IFERROR(VALUE(M173),""))</f>
        <v/>
      </c>
      <c r="O173" s="23">
        <f>IF(F173="","",IF(G173="",'Scales'!$F$3,IFERROR(INDEX('Scales'!$E$6:$E$15,MATCH(G173,'Scales'!$F$6:$F$15,0)),0)))</f>
        <v/>
      </c>
      <c r="P173" s="23">
        <f>IF(F173="","",IFERROR(INDEX('Scales'!$G$6:$G$15,MATCH(O173,'Scales'!$E$6:$E$15,0)),""))</f>
        <v/>
      </c>
      <c r="Q173" s="23">
        <f>IF(M173="",FALSE,COUNTIF('Scales'!$Q$6:$Q$35,M173)&gt;0)</f>
        <v/>
      </c>
      <c r="R173" s="23">
        <f>IF(A173="","",IF(ISNUMBER(A173),A173,IFERROR(VALUE(A173),IF(ISNUMBER(SEARCH("12",A173)),12,IF(ISNUMBER(SEARCH("11",A173)),11,IF(ISNUMBER(SEARCH("10",A173)),10,IF(ISNUMBER(SEARCH("9",A173)),9,IF(ISNUMBER(SEARCH("고1",A173)),10,IF(ISNUMBER(SEARCH("고2",A173)),11,IF(ISNUMBER(SEARCH("고3",A173)),12,IF(ISNUMBER(SEARCH("중3",A173)),9,IF(ISNUMBER(SEARCH("FRESH",A173)),9,IF(ISNUMBER(SEARCH("SOPH",A173)),10,IF(ISNUMBER(SEARCH("JUN",A173)),11,IF(ISNUMBER(SEARCH("SEN",A173)),12,"")))))))))))))))</f>
        <v/>
      </c>
      <c r="S173" s="23">
        <f>IF(E173="",1,IF(ISNUMBER(E173),IF(E173&gt;=0,E173,""),""))</f>
        <v/>
      </c>
      <c r="T173" s="23">
        <f>IFERROR(INDEX('Scales'!$T$6:$T$17,MATCH(I173,'Scales'!$S$6:$S$17,0))="Yes",FALSE)</f>
        <v/>
      </c>
      <c r="U173" s="23">
        <f>IF(AND(ISNUMBER(K173),ISNUMBER(S173),H173&lt;&gt;"No",OR(R173="",AND(R173&gt;='Start Here'!$C$7,R173&lt;='Start Here'!$C$8)),OR('Start Here'!$C$9="All graded courses",T173)),1,0)</f>
        <v/>
      </c>
      <c r="V173" s="23">
        <f>IF(U173=1,K173*S173,0)</f>
        <v/>
      </c>
      <c r="W173" s="23">
        <f>IF(U173=1,S173,0)</f>
        <v/>
      </c>
      <c r="X173" s="23">
        <f>IF(F173="",0,1)</f>
        <v/>
      </c>
      <c r="Y173" s="23">
        <f>IF(OR(F173="",Q173),0,IF(AND(ISNUMBER(K173),S173&lt;&gt;""),0,1))</f>
        <v/>
      </c>
      <c r="Z173" s="23">
        <f>IF(C173="",0,SUMPRODUCT(MAX(('Scales'!$V$6:$V$125&lt;&gt;"")*ISNUMBER(SEARCH('Scales'!$V$6:$V$125," "&amp;C173&amp;" "))*(ROW('Scales'!$V$6:$V$125)-5))))</f>
        <v/>
      </c>
      <c r="AA173" s="23">
        <f>IF(F173="","",IFERROR(IF(INDEX('Scales'!$H$6:$H$15,MATCH(O173,'Scales'!$E$6:$E$15,0))="",9E+99,INDEX('Scales'!$H$6:$H$15,MATCH(O173,'Scales'!$E$6:$E$15,0))),9E+99))</f>
        <v/>
      </c>
      <c r="AB173" s="23">
        <f>IF(N173="","",IF(AND(ISNUMBER(F173),N173&gt;0,N173&lt;=1,AA173=100),N173*100,N173))</f>
        <v/>
      </c>
    </row>
    <row r="174">
      <c r="A174" s="24" t="n"/>
      <c r="B174" s="18" t="n"/>
      <c r="C174" s="18" t="n"/>
      <c r="D174" s="18" t="n"/>
      <c r="E174" s="25" t="n"/>
      <c r="F174" s="24" t="n"/>
      <c r="G174" s="18" t="n"/>
      <c r="H174" s="24" t="n"/>
      <c r="I174" s="19">
        <f>IF(AND(C174="",D174=""),"",IF(D174&lt;&gt;"",D174,IF(Z174=0,"Other",INDEX('Scales'!$W$6:$W$125,Z174))))</f>
        <v/>
      </c>
      <c r="J174" s="26">
        <f>IF(OR(F174="",Q174,O174=0),"",IF(P174="Exact match",IFERROR(INDEX('Scales'!$N$6:$N$125,MATCH(O174&amp;"|"&amp;M174,'Scales'!$O$6:$O$125,0)),""),IF(ISNUMBER(AB174),IF(P174="4.0 points","",IF(AND(AB174&gt;=0,AB174&lt;=AA174),IFERROR(INDEX('Scales'!$N$6:$N$125,MATCH(O174&amp;"|"&amp;SUMPRODUCT(MAX(('Scales'!$K$6:$K$125=O174)*('Scales'!$M$6:$M$125&lt;=AB174)*'Scales'!$M$6:$M$125)),'Scales'!$O$6:$O$125,0)),""),"")),IFERROR(INDEX('Scales'!$N$6:$N$125,MATCH("1|"&amp;M174,'Scales'!$O$6:$O$125,0)),""))))</f>
        <v/>
      </c>
      <c r="K174" s="27">
        <f>IF(OR(F174="",Q174),"",IF(AND(P174="4.0 points",ISNUMBER(AB174)),IF(AND(AB174&gt;=0,AB174&lt;=AA174),MIN(4,AB174),""),IF(J174="","",IFERROR(INDEX('Scales'!$B$6:$C$18,MATCH(J174,'Scales'!$A$6:$A$18,0),'Scales'!$B$3),""))))</f>
        <v/>
      </c>
      <c r="L174" s="19">
        <f>IF(AND(A174="",C174="",F174=""),"",IF(F174="","Add a grade",IF(Q174,"Not counted (P, W, I grade)",IF(O174=0,"Unknown scale: pick one in column G",IF(NOT(ISNUMBER(K174)),"Check grade: not valid on this scale",IF(S174="","Check credits: use a number",IF(U174=1,"Counted","Not counted (settings)")))))))</f>
        <v/>
      </c>
      <c r="M174" s="23">
        <f>IF(F174="","",SUBSTITUTE(SUBSTITUTE(SUBSTITUTE(SUBSTITUTE(UPPER(TRIM(F174)),"%",""),"PLUS","+"),"MINUS","-")," ",""))</f>
        <v/>
      </c>
      <c r="N174" s="23">
        <f>IF(M174="","",IFERROR(VALUE(M174),""))</f>
        <v/>
      </c>
      <c r="O174" s="23">
        <f>IF(F174="","",IF(G174="",'Scales'!$F$3,IFERROR(INDEX('Scales'!$E$6:$E$15,MATCH(G174,'Scales'!$F$6:$F$15,0)),0)))</f>
        <v/>
      </c>
      <c r="P174" s="23">
        <f>IF(F174="","",IFERROR(INDEX('Scales'!$G$6:$G$15,MATCH(O174,'Scales'!$E$6:$E$15,0)),""))</f>
        <v/>
      </c>
      <c r="Q174" s="23">
        <f>IF(M174="",FALSE,COUNTIF('Scales'!$Q$6:$Q$35,M174)&gt;0)</f>
        <v/>
      </c>
      <c r="R174" s="23">
        <f>IF(A174="","",IF(ISNUMBER(A174),A174,IFERROR(VALUE(A174),IF(ISNUMBER(SEARCH("12",A174)),12,IF(ISNUMBER(SEARCH("11",A174)),11,IF(ISNUMBER(SEARCH("10",A174)),10,IF(ISNUMBER(SEARCH("9",A174)),9,IF(ISNUMBER(SEARCH("고1",A174)),10,IF(ISNUMBER(SEARCH("고2",A174)),11,IF(ISNUMBER(SEARCH("고3",A174)),12,IF(ISNUMBER(SEARCH("중3",A174)),9,IF(ISNUMBER(SEARCH("FRESH",A174)),9,IF(ISNUMBER(SEARCH("SOPH",A174)),10,IF(ISNUMBER(SEARCH("JUN",A174)),11,IF(ISNUMBER(SEARCH("SEN",A174)),12,"")))))))))))))))</f>
        <v/>
      </c>
      <c r="S174" s="23">
        <f>IF(E174="",1,IF(ISNUMBER(E174),IF(E174&gt;=0,E174,""),""))</f>
        <v/>
      </c>
      <c r="T174" s="23">
        <f>IFERROR(INDEX('Scales'!$T$6:$T$17,MATCH(I174,'Scales'!$S$6:$S$17,0))="Yes",FALSE)</f>
        <v/>
      </c>
      <c r="U174" s="23">
        <f>IF(AND(ISNUMBER(K174),ISNUMBER(S174),H174&lt;&gt;"No",OR(R174="",AND(R174&gt;='Start Here'!$C$7,R174&lt;='Start Here'!$C$8)),OR('Start Here'!$C$9="All graded courses",T174)),1,0)</f>
        <v/>
      </c>
      <c r="V174" s="23">
        <f>IF(U174=1,K174*S174,0)</f>
        <v/>
      </c>
      <c r="W174" s="23">
        <f>IF(U174=1,S174,0)</f>
        <v/>
      </c>
      <c r="X174" s="23">
        <f>IF(F174="",0,1)</f>
        <v/>
      </c>
      <c r="Y174" s="23">
        <f>IF(OR(F174="",Q174),0,IF(AND(ISNUMBER(K174),S174&lt;&gt;""),0,1))</f>
        <v/>
      </c>
      <c r="Z174" s="23">
        <f>IF(C174="",0,SUMPRODUCT(MAX(('Scales'!$V$6:$V$125&lt;&gt;"")*ISNUMBER(SEARCH('Scales'!$V$6:$V$125," "&amp;C174&amp;" "))*(ROW('Scales'!$V$6:$V$125)-5))))</f>
        <v/>
      </c>
      <c r="AA174" s="23">
        <f>IF(F174="","",IFERROR(IF(INDEX('Scales'!$H$6:$H$15,MATCH(O174,'Scales'!$E$6:$E$15,0))="",9E+99,INDEX('Scales'!$H$6:$H$15,MATCH(O174,'Scales'!$E$6:$E$15,0))),9E+99))</f>
        <v/>
      </c>
      <c r="AB174" s="23">
        <f>IF(N174="","",IF(AND(ISNUMBER(F174),N174&gt;0,N174&lt;=1,AA174=100),N174*100,N174))</f>
        <v/>
      </c>
    </row>
    <row r="175">
      <c r="A175" s="24" t="n"/>
      <c r="B175" s="18" t="n"/>
      <c r="C175" s="18" t="n"/>
      <c r="D175" s="18" t="n"/>
      <c r="E175" s="25" t="n"/>
      <c r="F175" s="24" t="n"/>
      <c r="G175" s="18" t="n"/>
      <c r="H175" s="24" t="n"/>
      <c r="I175" s="19">
        <f>IF(AND(C175="",D175=""),"",IF(D175&lt;&gt;"",D175,IF(Z175=0,"Other",INDEX('Scales'!$W$6:$W$125,Z175))))</f>
        <v/>
      </c>
      <c r="J175" s="26">
        <f>IF(OR(F175="",Q175,O175=0),"",IF(P175="Exact match",IFERROR(INDEX('Scales'!$N$6:$N$125,MATCH(O175&amp;"|"&amp;M175,'Scales'!$O$6:$O$125,0)),""),IF(ISNUMBER(AB175),IF(P175="4.0 points","",IF(AND(AB175&gt;=0,AB175&lt;=AA175),IFERROR(INDEX('Scales'!$N$6:$N$125,MATCH(O175&amp;"|"&amp;SUMPRODUCT(MAX(('Scales'!$K$6:$K$125=O175)*('Scales'!$M$6:$M$125&lt;=AB175)*'Scales'!$M$6:$M$125)),'Scales'!$O$6:$O$125,0)),""),"")),IFERROR(INDEX('Scales'!$N$6:$N$125,MATCH("1|"&amp;M175,'Scales'!$O$6:$O$125,0)),""))))</f>
        <v/>
      </c>
      <c r="K175" s="27">
        <f>IF(OR(F175="",Q175),"",IF(AND(P175="4.0 points",ISNUMBER(AB175)),IF(AND(AB175&gt;=0,AB175&lt;=AA175),MIN(4,AB175),""),IF(J175="","",IFERROR(INDEX('Scales'!$B$6:$C$18,MATCH(J175,'Scales'!$A$6:$A$18,0),'Scales'!$B$3),""))))</f>
        <v/>
      </c>
      <c r="L175" s="19">
        <f>IF(AND(A175="",C175="",F175=""),"",IF(F175="","Add a grade",IF(Q175,"Not counted (P, W, I grade)",IF(O175=0,"Unknown scale: pick one in column G",IF(NOT(ISNUMBER(K175)),"Check grade: not valid on this scale",IF(S175="","Check credits: use a number",IF(U175=1,"Counted","Not counted (settings)")))))))</f>
        <v/>
      </c>
      <c r="M175" s="23">
        <f>IF(F175="","",SUBSTITUTE(SUBSTITUTE(SUBSTITUTE(SUBSTITUTE(UPPER(TRIM(F175)),"%",""),"PLUS","+"),"MINUS","-")," ",""))</f>
        <v/>
      </c>
      <c r="N175" s="23">
        <f>IF(M175="","",IFERROR(VALUE(M175),""))</f>
        <v/>
      </c>
      <c r="O175" s="23">
        <f>IF(F175="","",IF(G175="",'Scales'!$F$3,IFERROR(INDEX('Scales'!$E$6:$E$15,MATCH(G175,'Scales'!$F$6:$F$15,0)),0)))</f>
        <v/>
      </c>
      <c r="P175" s="23">
        <f>IF(F175="","",IFERROR(INDEX('Scales'!$G$6:$G$15,MATCH(O175,'Scales'!$E$6:$E$15,0)),""))</f>
        <v/>
      </c>
      <c r="Q175" s="23">
        <f>IF(M175="",FALSE,COUNTIF('Scales'!$Q$6:$Q$35,M175)&gt;0)</f>
        <v/>
      </c>
      <c r="R175" s="23">
        <f>IF(A175="","",IF(ISNUMBER(A175),A175,IFERROR(VALUE(A175),IF(ISNUMBER(SEARCH("12",A175)),12,IF(ISNUMBER(SEARCH("11",A175)),11,IF(ISNUMBER(SEARCH("10",A175)),10,IF(ISNUMBER(SEARCH("9",A175)),9,IF(ISNUMBER(SEARCH("고1",A175)),10,IF(ISNUMBER(SEARCH("고2",A175)),11,IF(ISNUMBER(SEARCH("고3",A175)),12,IF(ISNUMBER(SEARCH("중3",A175)),9,IF(ISNUMBER(SEARCH("FRESH",A175)),9,IF(ISNUMBER(SEARCH("SOPH",A175)),10,IF(ISNUMBER(SEARCH("JUN",A175)),11,IF(ISNUMBER(SEARCH("SEN",A175)),12,"")))))))))))))))</f>
        <v/>
      </c>
      <c r="S175" s="23">
        <f>IF(E175="",1,IF(ISNUMBER(E175),IF(E175&gt;=0,E175,""),""))</f>
        <v/>
      </c>
      <c r="T175" s="23">
        <f>IFERROR(INDEX('Scales'!$T$6:$T$17,MATCH(I175,'Scales'!$S$6:$S$17,0))="Yes",FALSE)</f>
        <v/>
      </c>
      <c r="U175" s="23">
        <f>IF(AND(ISNUMBER(K175),ISNUMBER(S175),H175&lt;&gt;"No",OR(R175="",AND(R175&gt;='Start Here'!$C$7,R175&lt;='Start Here'!$C$8)),OR('Start Here'!$C$9="All graded courses",T175)),1,0)</f>
        <v/>
      </c>
      <c r="V175" s="23">
        <f>IF(U175=1,K175*S175,0)</f>
        <v/>
      </c>
      <c r="W175" s="23">
        <f>IF(U175=1,S175,0)</f>
        <v/>
      </c>
      <c r="X175" s="23">
        <f>IF(F175="",0,1)</f>
        <v/>
      </c>
      <c r="Y175" s="23">
        <f>IF(OR(F175="",Q175),0,IF(AND(ISNUMBER(K175),S175&lt;&gt;""),0,1))</f>
        <v/>
      </c>
      <c r="Z175" s="23">
        <f>IF(C175="",0,SUMPRODUCT(MAX(('Scales'!$V$6:$V$125&lt;&gt;"")*ISNUMBER(SEARCH('Scales'!$V$6:$V$125," "&amp;C175&amp;" "))*(ROW('Scales'!$V$6:$V$125)-5))))</f>
        <v/>
      </c>
      <c r="AA175" s="23">
        <f>IF(F175="","",IFERROR(IF(INDEX('Scales'!$H$6:$H$15,MATCH(O175,'Scales'!$E$6:$E$15,0))="",9E+99,INDEX('Scales'!$H$6:$H$15,MATCH(O175,'Scales'!$E$6:$E$15,0))),9E+99))</f>
        <v/>
      </c>
      <c r="AB175" s="23">
        <f>IF(N175="","",IF(AND(ISNUMBER(F175),N175&gt;0,N175&lt;=1,AA175=100),N175*100,N175))</f>
        <v/>
      </c>
    </row>
    <row r="176">
      <c r="A176" s="24" t="n"/>
      <c r="B176" s="18" t="n"/>
      <c r="C176" s="18" t="n"/>
      <c r="D176" s="18" t="n"/>
      <c r="E176" s="25" t="n"/>
      <c r="F176" s="24" t="n"/>
      <c r="G176" s="18" t="n"/>
      <c r="H176" s="24" t="n"/>
      <c r="I176" s="19">
        <f>IF(AND(C176="",D176=""),"",IF(D176&lt;&gt;"",D176,IF(Z176=0,"Other",INDEX('Scales'!$W$6:$W$125,Z176))))</f>
        <v/>
      </c>
      <c r="J176" s="26">
        <f>IF(OR(F176="",Q176,O176=0),"",IF(P176="Exact match",IFERROR(INDEX('Scales'!$N$6:$N$125,MATCH(O176&amp;"|"&amp;M176,'Scales'!$O$6:$O$125,0)),""),IF(ISNUMBER(AB176),IF(P176="4.0 points","",IF(AND(AB176&gt;=0,AB176&lt;=AA176),IFERROR(INDEX('Scales'!$N$6:$N$125,MATCH(O176&amp;"|"&amp;SUMPRODUCT(MAX(('Scales'!$K$6:$K$125=O176)*('Scales'!$M$6:$M$125&lt;=AB176)*'Scales'!$M$6:$M$125)),'Scales'!$O$6:$O$125,0)),""),"")),IFERROR(INDEX('Scales'!$N$6:$N$125,MATCH("1|"&amp;M176,'Scales'!$O$6:$O$125,0)),""))))</f>
        <v/>
      </c>
      <c r="K176" s="27">
        <f>IF(OR(F176="",Q176),"",IF(AND(P176="4.0 points",ISNUMBER(AB176)),IF(AND(AB176&gt;=0,AB176&lt;=AA176),MIN(4,AB176),""),IF(J176="","",IFERROR(INDEX('Scales'!$B$6:$C$18,MATCH(J176,'Scales'!$A$6:$A$18,0),'Scales'!$B$3),""))))</f>
        <v/>
      </c>
      <c r="L176" s="19">
        <f>IF(AND(A176="",C176="",F176=""),"",IF(F176="","Add a grade",IF(Q176,"Not counted (P, W, I grade)",IF(O176=0,"Unknown scale: pick one in column G",IF(NOT(ISNUMBER(K176)),"Check grade: not valid on this scale",IF(S176="","Check credits: use a number",IF(U176=1,"Counted","Not counted (settings)")))))))</f>
        <v/>
      </c>
      <c r="M176" s="23">
        <f>IF(F176="","",SUBSTITUTE(SUBSTITUTE(SUBSTITUTE(SUBSTITUTE(UPPER(TRIM(F176)),"%",""),"PLUS","+"),"MINUS","-")," ",""))</f>
        <v/>
      </c>
      <c r="N176" s="23">
        <f>IF(M176="","",IFERROR(VALUE(M176),""))</f>
        <v/>
      </c>
      <c r="O176" s="23">
        <f>IF(F176="","",IF(G176="",'Scales'!$F$3,IFERROR(INDEX('Scales'!$E$6:$E$15,MATCH(G176,'Scales'!$F$6:$F$15,0)),0)))</f>
        <v/>
      </c>
      <c r="P176" s="23">
        <f>IF(F176="","",IFERROR(INDEX('Scales'!$G$6:$G$15,MATCH(O176,'Scales'!$E$6:$E$15,0)),""))</f>
        <v/>
      </c>
      <c r="Q176" s="23">
        <f>IF(M176="",FALSE,COUNTIF('Scales'!$Q$6:$Q$35,M176)&gt;0)</f>
        <v/>
      </c>
      <c r="R176" s="23">
        <f>IF(A176="","",IF(ISNUMBER(A176),A176,IFERROR(VALUE(A176),IF(ISNUMBER(SEARCH("12",A176)),12,IF(ISNUMBER(SEARCH("11",A176)),11,IF(ISNUMBER(SEARCH("10",A176)),10,IF(ISNUMBER(SEARCH("9",A176)),9,IF(ISNUMBER(SEARCH("고1",A176)),10,IF(ISNUMBER(SEARCH("고2",A176)),11,IF(ISNUMBER(SEARCH("고3",A176)),12,IF(ISNUMBER(SEARCH("중3",A176)),9,IF(ISNUMBER(SEARCH("FRESH",A176)),9,IF(ISNUMBER(SEARCH("SOPH",A176)),10,IF(ISNUMBER(SEARCH("JUN",A176)),11,IF(ISNUMBER(SEARCH("SEN",A176)),12,"")))))))))))))))</f>
        <v/>
      </c>
      <c r="S176" s="23">
        <f>IF(E176="",1,IF(ISNUMBER(E176),IF(E176&gt;=0,E176,""),""))</f>
        <v/>
      </c>
      <c r="T176" s="23">
        <f>IFERROR(INDEX('Scales'!$T$6:$T$17,MATCH(I176,'Scales'!$S$6:$S$17,0))="Yes",FALSE)</f>
        <v/>
      </c>
      <c r="U176" s="23">
        <f>IF(AND(ISNUMBER(K176),ISNUMBER(S176),H176&lt;&gt;"No",OR(R176="",AND(R176&gt;='Start Here'!$C$7,R176&lt;='Start Here'!$C$8)),OR('Start Here'!$C$9="All graded courses",T176)),1,0)</f>
        <v/>
      </c>
      <c r="V176" s="23">
        <f>IF(U176=1,K176*S176,0)</f>
        <v/>
      </c>
      <c r="W176" s="23">
        <f>IF(U176=1,S176,0)</f>
        <v/>
      </c>
      <c r="X176" s="23">
        <f>IF(F176="",0,1)</f>
        <v/>
      </c>
      <c r="Y176" s="23">
        <f>IF(OR(F176="",Q176),0,IF(AND(ISNUMBER(K176),S176&lt;&gt;""),0,1))</f>
        <v/>
      </c>
      <c r="Z176" s="23">
        <f>IF(C176="",0,SUMPRODUCT(MAX(('Scales'!$V$6:$V$125&lt;&gt;"")*ISNUMBER(SEARCH('Scales'!$V$6:$V$125," "&amp;C176&amp;" "))*(ROW('Scales'!$V$6:$V$125)-5))))</f>
        <v/>
      </c>
      <c r="AA176" s="23">
        <f>IF(F176="","",IFERROR(IF(INDEX('Scales'!$H$6:$H$15,MATCH(O176,'Scales'!$E$6:$E$15,0))="",9E+99,INDEX('Scales'!$H$6:$H$15,MATCH(O176,'Scales'!$E$6:$E$15,0))),9E+99))</f>
        <v/>
      </c>
      <c r="AB176" s="23">
        <f>IF(N176="","",IF(AND(ISNUMBER(F176),N176&gt;0,N176&lt;=1,AA176=100),N176*100,N176))</f>
        <v/>
      </c>
    </row>
    <row r="177">
      <c r="A177" s="24" t="n"/>
      <c r="B177" s="18" t="n"/>
      <c r="C177" s="18" t="n"/>
      <c r="D177" s="18" t="n"/>
      <c r="E177" s="25" t="n"/>
      <c r="F177" s="24" t="n"/>
      <c r="G177" s="18" t="n"/>
      <c r="H177" s="24" t="n"/>
      <c r="I177" s="19">
        <f>IF(AND(C177="",D177=""),"",IF(D177&lt;&gt;"",D177,IF(Z177=0,"Other",INDEX('Scales'!$W$6:$W$125,Z177))))</f>
        <v/>
      </c>
      <c r="J177" s="26">
        <f>IF(OR(F177="",Q177,O177=0),"",IF(P177="Exact match",IFERROR(INDEX('Scales'!$N$6:$N$125,MATCH(O177&amp;"|"&amp;M177,'Scales'!$O$6:$O$125,0)),""),IF(ISNUMBER(AB177),IF(P177="4.0 points","",IF(AND(AB177&gt;=0,AB177&lt;=AA177),IFERROR(INDEX('Scales'!$N$6:$N$125,MATCH(O177&amp;"|"&amp;SUMPRODUCT(MAX(('Scales'!$K$6:$K$125=O177)*('Scales'!$M$6:$M$125&lt;=AB177)*'Scales'!$M$6:$M$125)),'Scales'!$O$6:$O$125,0)),""),"")),IFERROR(INDEX('Scales'!$N$6:$N$125,MATCH("1|"&amp;M177,'Scales'!$O$6:$O$125,0)),""))))</f>
        <v/>
      </c>
      <c r="K177" s="27">
        <f>IF(OR(F177="",Q177),"",IF(AND(P177="4.0 points",ISNUMBER(AB177)),IF(AND(AB177&gt;=0,AB177&lt;=AA177),MIN(4,AB177),""),IF(J177="","",IFERROR(INDEX('Scales'!$B$6:$C$18,MATCH(J177,'Scales'!$A$6:$A$18,0),'Scales'!$B$3),""))))</f>
        <v/>
      </c>
      <c r="L177" s="19">
        <f>IF(AND(A177="",C177="",F177=""),"",IF(F177="","Add a grade",IF(Q177,"Not counted (P, W, I grade)",IF(O177=0,"Unknown scale: pick one in column G",IF(NOT(ISNUMBER(K177)),"Check grade: not valid on this scale",IF(S177="","Check credits: use a number",IF(U177=1,"Counted","Not counted (settings)")))))))</f>
        <v/>
      </c>
      <c r="M177" s="23">
        <f>IF(F177="","",SUBSTITUTE(SUBSTITUTE(SUBSTITUTE(SUBSTITUTE(UPPER(TRIM(F177)),"%",""),"PLUS","+"),"MINUS","-")," ",""))</f>
        <v/>
      </c>
      <c r="N177" s="23">
        <f>IF(M177="","",IFERROR(VALUE(M177),""))</f>
        <v/>
      </c>
      <c r="O177" s="23">
        <f>IF(F177="","",IF(G177="",'Scales'!$F$3,IFERROR(INDEX('Scales'!$E$6:$E$15,MATCH(G177,'Scales'!$F$6:$F$15,0)),0)))</f>
        <v/>
      </c>
      <c r="P177" s="23">
        <f>IF(F177="","",IFERROR(INDEX('Scales'!$G$6:$G$15,MATCH(O177,'Scales'!$E$6:$E$15,0)),""))</f>
        <v/>
      </c>
      <c r="Q177" s="23">
        <f>IF(M177="",FALSE,COUNTIF('Scales'!$Q$6:$Q$35,M177)&gt;0)</f>
        <v/>
      </c>
      <c r="R177" s="23">
        <f>IF(A177="","",IF(ISNUMBER(A177),A177,IFERROR(VALUE(A177),IF(ISNUMBER(SEARCH("12",A177)),12,IF(ISNUMBER(SEARCH("11",A177)),11,IF(ISNUMBER(SEARCH("10",A177)),10,IF(ISNUMBER(SEARCH("9",A177)),9,IF(ISNUMBER(SEARCH("고1",A177)),10,IF(ISNUMBER(SEARCH("고2",A177)),11,IF(ISNUMBER(SEARCH("고3",A177)),12,IF(ISNUMBER(SEARCH("중3",A177)),9,IF(ISNUMBER(SEARCH("FRESH",A177)),9,IF(ISNUMBER(SEARCH("SOPH",A177)),10,IF(ISNUMBER(SEARCH("JUN",A177)),11,IF(ISNUMBER(SEARCH("SEN",A177)),12,"")))))))))))))))</f>
        <v/>
      </c>
      <c r="S177" s="23">
        <f>IF(E177="",1,IF(ISNUMBER(E177),IF(E177&gt;=0,E177,""),""))</f>
        <v/>
      </c>
      <c r="T177" s="23">
        <f>IFERROR(INDEX('Scales'!$T$6:$T$17,MATCH(I177,'Scales'!$S$6:$S$17,0))="Yes",FALSE)</f>
        <v/>
      </c>
      <c r="U177" s="23">
        <f>IF(AND(ISNUMBER(K177),ISNUMBER(S177),H177&lt;&gt;"No",OR(R177="",AND(R177&gt;='Start Here'!$C$7,R177&lt;='Start Here'!$C$8)),OR('Start Here'!$C$9="All graded courses",T177)),1,0)</f>
        <v/>
      </c>
      <c r="V177" s="23">
        <f>IF(U177=1,K177*S177,0)</f>
        <v/>
      </c>
      <c r="W177" s="23">
        <f>IF(U177=1,S177,0)</f>
        <v/>
      </c>
      <c r="X177" s="23">
        <f>IF(F177="",0,1)</f>
        <v/>
      </c>
      <c r="Y177" s="23">
        <f>IF(OR(F177="",Q177),0,IF(AND(ISNUMBER(K177),S177&lt;&gt;""),0,1))</f>
        <v/>
      </c>
      <c r="Z177" s="23">
        <f>IF(C177="",0,SUMPRODUCT(MAX(('Scales'!$V$6:$V$125&lt;&gt;"")*ISNUMBER(SEARCH('Scales'!$V$6:$V$125," "&amp;C177&amp;" "))*(ROW('Scales'!$V$6:$V$125)-5))))</f>
        <v/>
      </c>
      <c r="AA177" s="23">
        <f>IF(F177="","",IFERROR(IF(INDEX('Scales'!$H$6:$H$15,MATCH(O177,'Scales'!$E$6:$E$15,0))="",9E+99,INDEX('Scales'!$H$6:$H$15,MATCH(O177,'Scales'!$E$6:$E$15,0))),9E+99))</f>
        <v/>
      </c>
      <c r="AB177" s="23">
        <f>IF(N177="","",IF(AND(ISNUMBER(F177),N177&gt;0,N177&lt;=1,AA177=100),N177*100,N177))</f>
        <v/>
      </c>
    </row>
    <row r="178">
      <c r="A178" s="24" t="n"/>
      <c r="B178" s="18" t="n"/>
      <c r="C178" s="18" t="n"/>
      <c r="D178" s="18" t="n"/>
      <c r="E178" s="25" t="n"/>
      <c r="F178" s="24" t="n"/>
      <c r="G178" s="18" t="n"/>
      <c r="H178" s="24" t="n"/>
      <c r="I178" s="19">
        <f>IF(AND(C178="",D178=""),"",IF(D178&lt;&gt;"",D178,IF(Z178=0,"Other",INDEX('Scales'!$W$6:$W$125,Z178))))</f>
        <v/>
      </c>
      <c r="J178" s="26">
        <f>IF(OR(F178="",Q178,O178=0),"",IF(P178="Exact match",IFERROR(INDEX('Scales'!$N$6:$N$125,MATCH(O178&amp;"|"&amp;M178,'Scales'!$O$6:$O$125,0)),""),IF(ISNUMBER(AB178),IF(P178="4.0 points","",IF(AND(AB178&gt;=0,AB178&lt;=AA178),IFERROR(INDEX('Scales'!$N$6:$N$125,MATCH(O178&amp;"|"&amp;SUMPRODUCT(MAX(('Scales'!$K$6:$K$125=O178)*('Scales'!$M$6:$M$125&lt;=AB178)*'Scales'!$M$6:$M$125)),'Scales'!$O$6:$O$125,0)),""),"")),IFERROR(INDEX('Scales'!$N$6:$N$125,MATCH("1|"&amp;M178,'Scales'!$O$6:$O$125,0)),""))))</f>
        <v/>
      </c>
      <c r="K178" s="27">
        <f>IF(OR(F178="",Q178),"",IF(AND(P178="4.0 points",ISNUMBER(AB178)),IF(AND(AB178&gt;=0,AB178&lt;=AA178),MIN(4,AB178),""),IF(J178="","",IFERROR(INDEX('Scales'!$B$6:$C$18,MATCH(J178,'Scales'!$A$6:$A$18,0),'Scales'!$B$3),""))))</f>
        <v/>
      </c>
      <c r="L178" s="19">
        <f>IF(AND(A178="",C178="",F178=""),"",IF(F178="","Add a grade",IF(Q178,"Not counted (P, W, I grade)",IF(O178=0,"Unknown scale: pick one in column G",IF(NOT(ISNUMBER(K178)),"Check grade: not valid on this scale",IF(S178="","Check credits: use a number",IF(U178=1,"Counted","Not counted (settings)")))))))</f>
        <v/>
      </c>
      <c r="M178" s="23">
        <f>IF(F178="","",SUBSTITUTE(SUBSTITUTE(SUBSTITUTE(SUBSTITUTE(UPPER(TRIM(F178)),"%",""),"PLUS","+"),"MINUS","-")," ",""))</f>
        <v/>
      </c>
      <c r="N178" s="23">
        <f>IF(M178="","",IFERROR(VALUE(M178),""))</f>
        <v/>
      </c>
      <c r="O178" s="23">
        <f>IF(F178="","",IF(G178="",'Scales'!$F$3,IFERROR(INDEX('Scales'!$E$6:$E$15,MATCH(G178,'Scales'!$F$6:$F$15,0)),0)))</f>
        <v/>
      </c>
      <c r="P178" s="23">
        <f>IF(F178="","",IFERROR(INDEX('Scales'!$G$6:$G$15,MATCH(O178,'Scales'!$E$6:$E$15,0)),""))</f>
        <v/>
      </c>
      <c r="Q178" s="23">
        <f>IF(M178="",FALSE,COUNTIF('Scales'!$Q$6:$Q$35,M178)&gt;0)</f>
        <v/>
      </c>
      <c r="R178" s="23">
        <f>IF(A178="","",IF(ISNUMBER(A178),A178,IFERROR(VALUE(A178),IF(ISNUMBER(SEARCH("12",A178)),12,IF(ISNUMBER(SEARCH("11",A178)),11,IF(ISNUMBER(SEARCH("10",A178)),10,IF(ISNUMBER(SEARCH("9",A178)),9,IF(ISNUMBER(SEARCH("고1",A178)),10,IF(ISNUMBER(SEARCH("고2",A178)),11,IF(ISNUMBER(SEARCH("고3",A178)),12,IF(ISNUMBER(SEARCH("중3",A178)),9,IF(ISNUMBER(SEARCH("FRESH",A178)),9,IF(ISNUMBER(SEARCH("SOPH",A178)),10,IF(ISNUMBER(SEARCH("JUN",A178)),11,IF(ISNUMBER(SEARCH("SEN",A178)),12,"")))))))))))))))</f>
        <v/>
      </c>
      <c r="S178" s="23">
        <f>IF(E178="",1,IF(ISNUMBER(E178),IF(E178&gt;=0,E178,""),""))</f>
        <v/>
      </c>
      <c r="T178" s="23">
        <f>IFERROR(INDEX('Scales'!$T$6:$T$17,MATCH(I178,'Scales'!$S$6:$S$17,0))="Yes",FALSE)</f>
        <v/>
      </c>
      <c r="U178" s="23">
        <f>IF(AND(ISNUMBER(K178),ISNUMBER(S178),H178&lt;&gt;"No",OR(R178="",AND(R178&gt;='Start Here'!$C$7,R178&lt;='Start Here'!$C$8)),OR('Start Here'!$C$9="All graded courses",T178)),1,0)</f>
        <v/>
      </c>
      <c r="V178" s="23">
        <f>IF(U178=1,K178*S178,0)</f>
        <v/>
      </c>
      <c r="W178" s="23">
        <f>IF(U178=1,S178,0)</f>
        <v/>
      </c>
      <c r="X178" s="23">
        <f>IF(F178="",0,1)</f>
        <v/>
      </c>
      <c r="Y178" s="23">
        <f>IF(OR(F178="",Q178),0,IF(AND(ISNUMBER(K178),S178&lt;&gt;""),0,1))</f>
        <v/>
      </c>
      <c r="Z178" s="23">
        <f>IF(C178="",0,SUMPRODUCT(MAX(('Scales'!$V$6:$V$125&lt;&gt;"")*ISNUMBER(SEARCH('Scales'!$V$6:$V$125," "&amp;C178&amp;" "))*(ROW('Scales'!$V$6:$V$125)-5))))</f>
        <v/>
      </c>
      <c r="AA178" s="23">
        <f>IF(F178="","",IFERROR(IF(INDEX('Scales'!$H$6:$H$15,MATCH(O178,'Scales'!$E$6:$E$15,0))="",9E+99,INDEX('Scales'!$H$6:$H$15,MATCH(O178,'Scales'!$E$6:$E$15,0))),9E+99))</f>
        <v/>
      </c>
      <c r="AB178" s="23">
        <f>IF(N178="","",IF(AND(ISNUMBER(F178),N178&gt;0,N178&lt;=1,AA178=100),N178*100,N178))</f>
        <v/>
      </c>
    </row>
    <row r="179">
      <c r="A179" s="24" t="n"/>
      <c r="B179" s="18" t="n"/>
      <c r="C179" s="18" t="n"/>
      <c r="D179" s="18" t="n"/>
      <c r="E179" s="25" t="n"/>
      <c r="F179" s="24" t="n"/>
      <c r="G179" s="18" t="n"/>
      <c r="H179" s="24" t="n"/>
      <c r="I179" s="19">
        <f>IF(AND(C179="",D179=""),"",IF(D179&lt;&gt;"",D179,IF(Z179=0,"Other",INDEX('Scales'!$W$6:$W$125,Z179))))</f>
        <v/>
      </c>
      <c r="J179" s="26">
        <f>IF(OR(F179="",Q179,O179=0),"",IF(P179="Exact match",IFERROR(INDEX('Scales'!$N$6:$N$125,MATCH(O179&amp;"|"&amp;M179,'Scales'!$O$6:$O$125,0)),""),IF(ISNUMBER(AB179),IF(P179="4.0 points","",IF(AND(AB179&gt;=0,AB179&lt;=AA179),IFERROR(INDEX('Scales'!$N$6:$N$125,MATCH(O179&amp;"|"&amp;SUMPRODUCT(MAX(('Scales'!$K$6:$K$125=O179)*('Scales'!$M$6:$M$125&lt;=AB179)*'Scales'!$M$6:$M$125)),'Scales'!$O$6:$O$125,0)),""),"")),IFERROR(INDEX('Scales'!$N$6:$N$125,MATCH("1|"&amp;M179,'Scales'!$O$6:$O$125,0)),""))))</f>
        <v/>
      </c>
      <c r="K179" s="27">
        <f>IF(OR(F179="",Q179),"",IF(AND(P179="4.0 points",ISNUMBER(AB179)),IF(AND(AB179&gt;=0,AB179&lt;=AA179),MIN(4,AB179),""),IF(J179="","",IFERROR(INDEX('Scales'!$B$6:$C$18,MATCH(J179,'Scales'!$A$6:$A$18,0),'Scales'!$B$3),""))))</f>
        <v/>
      </c>
      <c r="L179" s="19">
        <f>IF(AND(A179="",C179="",F179=""),"",IF(F179="","Add a grade",IF(Q179,"Not counted (P, W, I grade)",IF(O179=0,"Unknown scale: pick one in column G",IF(NOT(ISNUMBER(K179)),"Check grade: not valid on this scale",IF(S179="","Check credits: use a number",IF(U179=1,"Counted","Not counted (settings)")))))))</f>
        <v/>
      </c>
      <c r="M179" s="23">
        <f>IF(F179="","",SUBSTITUTE(SUBSTITUTE(SUBSTITUTE(SUBSTITUTE(UPPER(TRIM(F179)),"%",""),"PLUS","+"),"MINUS","-")," ",""))</f>
        <v/>
      </c>
      <c r="N179" s="23">
        <f>IF(M179="","",IFERROR(VALUE(M179),""))</f>
        <v/>
      </c>
      <c r="O179" s="23">
        <f>IF(F179="","",IF(G179="",'Scales'!$F$3,IFERROR(INDEX('Scales'!$E$6:$E$15,MATCH(G179,'Scales'!$F$6:$F$15,0)),0)))</f>
        <v/>
      </c>
      <c r="P179" s="23">
        <f>IF(F179="","",IFERROR(INDEX('Scales'!$G$6:$G$15,MATCH(O179,'Scales'!$E$6:$E$15,0)),""))</f>
        <v/>
      </c>
      <c r="Q179" s="23">
        <f>IF(M179="",FALSE,COUNTIF('Scales'!$Q$6:$Q$35,M179)&gt;0)</f>
        <v/>
      </c>
      <c r="R179" s="23">
        <f>IF(A179="","",IF(ISNUMBER(A179),A179,IFERROR(VALUE(A179),IF(ISNUMBER(SEARCH("12",A179)),12,IF(ISNUMBER(SEARCH("11",A179)),11,IF(ISNUMBER(SEARCH("10",A179)),10,IF(ISNUMBER(SEARCH("9",A179)),9,IF(ISNUMBER(SEARCH("고1",A179)),10,IF(ISNUMBER(SEARCH("고2",A179)),11,IF(ISNUMBER(SEARCH("고3",A179)),12,IF(ISNUMBER(SEARCH("중3",A179)),9,IF(ISNUMBER(SEARCH("FRESH",A179)),9,IF(ISNUMBER(SEARCH("SOPH",A179)),10,IF(ISNUMBER(SEARCH("JUN",A179)),11,IF(ISNUMBER(SEARCH("SEN",A179)),12,"")))))))))))))))</f>
        <v/>
      </c>
      <c r="S179" s="23">
        <f>IF(E179="",1,IF(ISNUMBER(E179),IF(E179&gt;=0,E179,""),""))</f>
        <v/>
      </c>
      <c r="T179" s="23">
        <f>IFERROR(INDEX('Scales'!$T$6:$T$17,MATCH(I179,'Scales'!$S$6:$S$17,0))="Yes",FALSE)</f>
        <v/>
      </c>
      <c r="U179" s="23">
        <f>IF(AND(ISNUMBER(K179),ISNUMBER(S179),H179&lt;&gt;"No",OR(R179="",AND(R179&gt;='Start Here'!$C$7,R179&lt;='Start Here'!$C$8)),OR('Start Here'!$C$9="All graded courses",T179)),1,0)</f>
        <v/>
      </c>
      <c r="V179" s="23">
        <f>IF(U179=1,K179*S179,0)</f>
        <v/>
      </c>
      <c r="W179" s="23">
        <f>IF(U179=1,S179,0)</f>
        <v/>
      </c>
      <c r="X179" s="23">
        <f>IF(F179="",0,1)</f>
        <v/>
      </c>
      <c r="Y179" s="23">
        <f>IF(OR(F179="",Q179),0,IF(AND(ISNUMBER(K179),S179&lt;&gt;""),0,1))</f>
        <v/>
      </c>
      <c r="Z179" s="23">
        <f>IF(C179="",0,SUMPRODUCT(MAX(('Scales'!$V$6:$V$125&lt;&gt;"")*ISNUMBER(SEARCH('Scales'!$V$6:$V$125," "&amp;C179&amp;" "))*(ROW('Scales'!$V$6:$V$125)-5))))</f>
        <v/>
      </c>
      <c r="AA179" s="23">
        <f>IF(F179="","",IFERROR(IF(INDEX('Scales'!$H$6:$H$15,MATCH(O179,'Scales'!$E$6:$E$15,0))="",9E+99,INDEX('Scales'!$H$6:$H$15,MATCH(O179,'Scales'!$E$6:$E$15,0))),9E+99))</f>
        <v/>
      </c>
      <c r="AB179" s="23">
        <f>IF(N179="","",IF(AND(ISNUMBER(F179),N179&gt;0,N179&lt;=1,AA179=100),N179*100,N179))</f>
        <v/>
      </c>
    </row>
    <row r="180">
      <c r="A180" s="24" t="n"/>
      <c r="B180" s="18" t="n"/>
      <c r="C180" s="18" t="n"/>
      <c r="D180" s="18" t="n"/>
      <c r="E180" s="25" t="n"/>
      <c r="F180" s="24" t="n"/>
      <c r="G180" s="18" t="n"/>
      <c r="H180" s="24" t="n"/>
      <c r="I180" s="19">
        <f>IF(AND(C180="",D180=""),"",IF(D180&lt;&gt;"",D180,IF(Z180=0,"Other",INDEX('Scales'!$W$6:$W$125,Z180))))</f>
        <v/>
      </c>
      <c r="J180" s="26">
        <f>IF(OR(F180="",Q180,O180=0),"",IF(P180="Exact match",IFERROR(INDEX('Scales'!$N$6:$N$125,MATCH(O180&amp;"|"&amp;M180,'Scales'!$O$6:$O$125,0)),""),IF(ISNUMBER(AB180),IF(P180="4.0 points","",IF(AND(AB180&gt;=0,AB180&lt;=AA180),IFERROR(INDEX('Scales'!$N$6:$N$125,MATCH(O180&amp;"|"&amp;SUMPRODUCT(MAX(('Scales'!$K$6:$K$125=O180)*('Scales'!$M$6:$M$125&lt;=AB180)*'Scales'!$M$6:$M$125)),'Scales'!$O$6:$O$125,0)),""),"")),IFERROR(INDEX('Scales'!$N$6:$N$125,MATCH("1|"&amp;M180,'Scales'!$O$6:$O$125,0)),""))))</f>
        <v/>
      </c>
      <c r="K180" s="27">
        <f>IF(OR(F180="",Q180),"",IF(AND(P180="4.0 points",ISNUMBER(AB180)),IF(AND(AB180&gt;=0,AB180&lt;=AA180),MIN(4,AB180),""),IF(J180="","",IFERROR(INDEX('Scales'!$B$6:$C$18,MATCH(J180,'Scales'!$A$6:$A$18,0),'Scales'!$B$3),""))))</f>
        <v/>
      </c>
      <c r="L180" s="19">
        <f>IF(AND(A180="",C180="",F180=""),"",IF(F180="","Add a grade",IF(Q180,"Not counted (P, W, I grade)",IF(O180=0,"Unknown scale: pick one in column G",IF(NOT(ISNUMBER(K180)),"Check grade: not valid on this scale",IF(S180="","Check credits: use a number",IF(U180=1,"Counted","Not counted (settings)")))))))</f>
        <v/>
      </c>
      <c r="M180" s="23">
        <f>IF(F180="","",SUBSTITUTE(SUBSTITUTE(SUBSTITUTE(SUBSTITUTE(UPPER(TRIM(F180)),"%",""),"PLUS","+"),"MINUS","-")," ",""))</f>
        <v/>
      </c>
      <c r="N180" s="23">
        <f>IF(M180="","",IFERROR(VALUE(M180),""))</f>
        <v/>
      </c>
      <c r="O180" s="23">
        <f>IF(F180="","",IF(G180="",'Scales'!$F$3,IFERROR(INDEX('Scales'!$E$6:$E$15,MATCH(G180,'Scales'!$F$6:$F$15,0)),0)))</f>
        <v/>
      </c>
      <c r="P180" s="23">
        <f>IF(F180="","",IFERROR(INDEX('Scales'!$G$6:$G$15,MATCH(O180,'Scales'!$E$6:$E$15,0)),""))</f>
        <v/>
      </c>
      <c r="Q180" s="23">
        <f>IF(M180="",FALSE,COUNTIF('Scales'!$Q$6:$Q$35,M180)&gt;0)</f>
        <v/>
      </c>
      <c r="R180" s="23">
        <f>IF(A180="","",IF(ISNUMBER(A180),A180,IFERROR(VALUE(A180),IF(ISNUMBER(SEARCH("12",A180)),12,IF(ISNUMBER(SEARCH("11",A180)),11,IF(ISNUMBER(SEARCH("10",A180)),10,IF(ISNUMBER(SEARCH("9",A180)),9,IF(ISNUMBER(SEARCH("고1",A180)),10,IF(ISNUMBER(SEARCH("고2",A180)),11,IF(ISNUMBER(SEARCH("고3",A180)),12,IF(ISNUMBER(SEARCH("중3",A180)),9,IF(ISNUMBER(SEARCH("FRESH",A180)),9,IF(ISNUMBER(SEARCH("SOPH",A180)),10,IF(ISNUMBER(SEARCH("JUN",A180)),11,IF(ISNUMBER(SEARCH("SEN",A180)),12,"")))))))))))))))</f>
        <v/>
      </c>
      <c r="S180" s="23">
        <f>IF(E180="",1,IF(ISNUMBER(E180),IF(E180&gt;=0,E180,""),""))</f>
        <v/>
      </c>
      <c r="T180" s="23">
        <f>IFERROR(INDEX('Scales'!$T$6:$T$17,MATCH(I180,'Scales'!$S$6:$S$17,0))="Yes",FALSE)</f>
        <v/>
      </c>
      <c r="U180" s="23">
        <f>IF(AND(ISNUMBER(K180),ISNUMBER(S180),H180&lt;&gt;"No",OR(R180="",AND(R180&gt;='Start Here'!$C$7,R180&lt;='Start Here'!$C$8)),OR('Start Here'!$C$9="All graded courses",T180)),1,0)</f>
        <v/>
      </c>
      <c r="V180" s="23">
        <f>IF(U180=1,K180*S180,0)</f>
        <v/>
      </c>
      <c r="W180" s="23">
        <f>IF(U180=1,S180,0)</f>
        <v/>
      </c>
      <c r="X180" s="23">
        <f>IF(F180="",0,1)</f>
        <v/>
      </c>
      <c r="Y180" s="23">
        <f>IF(OR(F180="",Q180),0,IF(AND(ISNUMBER(K180),S180&lt;&gt;""),0,1))</f>
        <v/>
      </c>
      <c r="Z180" s="23">
        <f>IF(C180="",0,SUMPRODUCT(MAX(('Scales'!$V$6:$V$125&lt;&gt;"")*ISNUMBER(SEARCH('Scales'!$V$6:$V$125," "&amp;C180&amp;" "))*(ROW('Scales'!$V$6:$V$125)-5))))</f>
        <v/>
      </c>
      <c r="AA180" s="23">
        <f>IF(F180="","",IFERROR(IF(INDEX('Scales'!$H$6:$H$15,MATCH(O180,'Scales'!$E$6:$E$15,0))="",9E+99,INDEX('Scales'!$H$6:$H$15,MATCH(O180,'Scales'!$E$6:$E$15,0))),9E+99))</f>
        <v/>
      </c>
      <c r="AB180" s="23">
        <f>IF(N180="","",IF(AND(ISNUMBER(F180),N180&gt;0,N180&lt;=1,AA180=100),N180*100,N180))</f>
        <v/>
      </c>
    </row>
    <row r="181">
      <c r="A181" s="24" t="n"/>
      <c r="B181" s="18" t="n"/>
      <c r="C181" s="18" t="n"/>
      <c r="D181" s="18" t="n"/>
      <c r="E181" s="25" t="n"/>
      <c r="F181" s="24" t="n"/>
      <c r="G181" s="18" t="n"/>
      <c r="H181" s="24" t="n"/>
      <c r="I181" s="19">
        <f>IF(AND(C181="",D181=""),"",IF(D181&lt;&gt;"",D181,IF(Z181=0,"Other",INDEX('Scales'!$W$6:$W$125,Z181))))</f>
        <v/>
      </c>
      <c r="J181" s="26">
        <f>IF(OR(F181="",Q181,O181=0),"",IF(P181="Exact match",IFERROR(INDEX('Scales'!$N$6:$N$125,MATCH(O181&amp;"|"&amp;M181,'Scales'!$O$6:$O$125,0)),""),IF(ISNUMBER(AB181),IF(P181="4.0 points","",IF(AND(AB181&gt;=0,AB181&lt;=AA181),IFERROR(INDEX('Scales'!$N$6:$N$125,MATCH(O181&amp;"|"&amp;SUMPRODUCT(MAX(('Scales'!$K$6:$K$125=O181)*('Scales'!$M$6:$M$125&lt;=AB181)*'Scales'!$M$6:$M$125)),'Scales'!$O$6:$O$125,0)),""),"")),IFERROR(INDEX('Scales'!$N$6:$N$125,MATCH("1|"&amp;M181,'Scales'!$O$6:$O$125,0)),""))))</f>
        <v/>
      </c>
      <c r="K181" s="27">
        <f>IF(OR(F181="",Q181),"",IF(AND(P181="4.0 points",ISNUMBER(AB181)),IF(AND(AB181&gt;=0,AB181&lt;=AA181),MIN(4,AB181),""),IF(J181="","",IFERROR(INDEX('Scales'!$B$6:$C$18,MATCH(J181,'Scales'!$A$6:$A$18,0),'Scales'!$B$3),""))))</f>
        <v/>
      </c>
      <c r="L181" s="19">
        <f>IF(AND(A181="",C181="",F181=""),"",IF(F181="","Add a grade",IF(Q181,"Not counted (P, W, I grade)",IF(O181=0,"Unknown scale: pick one in column G",IF(NOT(ISNUMBER(K181)),"Check grade: not valid on this scale",IF(S181="","Check credits: use a number",IF(U181=1,"Counted","Not counted (settings)")))))))</f>
        <v/>
      </c>
      <c r="M181" s="23">
        <f>IF(F181="","",SUBSTITUTE(SUBSTITUTE(SUBSTITUTE(SUBSTITUTE(UPPER(TRIM(F181)),"%",""),"PLUS","+"),"MINUS","-")," ",""))</f>
        <v/>
      </c>
      <c r="N181" s="23">
        <f>IF(M181="","",IFERROR(VALUE(M181),""))</f>
        <v/>
      </c>
      <c r="O181" s="23">
        <f>IF(F181="","",IF(G181="",'Scales'!$F$3,IFERROR(INDEX('Scales'!$E$6:$E$15,MATCH(G181,'Scales'!$F$6:$F$15,0)),0)))</f>
        <v/>
      </c>
      <c r="P181" s="23">
        <f>IF(F181="","",IFERROR(INDEX('Scales'!$G$6:$G$15,MATCH(O181,'Scales'!$E$6:$E$15,0)),""))</f>
        <v/>
      </c>
      <c r="Q181" s="23">
        <f>IF(M181="",FALSE,COUNTIF('Scales'!$Q$6:$Q$35,M181)&gt;0)</f>
        <v/>
      </c>
      <c r="R181" s="23">
        <f>IF(A181="","",IF(ISNUMBER(A181),A181,IFERROR(VALUE(A181),IF(ISNUMBER(SEARCH("12",A181)),12,IF(ISNUMBER(SEARCH("11",A181)),11,IF(ISNUMBER(SEARCH("10",A181)),10,IF(ISNUMBER(SEARCH("9",A181)),9,IF(ISNUMBER(SEARCH("고1",A181)),10,IF(ISNUMBER(SEARCH("고2",A181)),11,IF(ISNUMBER(SEARCH("고3",A181)),12,IF(ISNUMBER(SEARCH("중3",A181)),9,IF(ISNUMBER(SEARCH("FRESH",A181)),9,IF(ISNUMBER(SEARCH("SOPH",A181)),10,IF(ISNUMBER(SEARCH("JUN",A181)),11,IF(ISNUMBER(SEARCH("SEN",A181)),12,"")))))))))))))))</f>
        <v/>
      </c>
      <c r="S181" s="23">
        <f>IF(E181="",1,IF(ISNUMBER(E181),IF(E181&gt;=0,E181,""),""))</f>
        <v/>
      </c>
      <c r="T181" s="23">
        <f>IFERROR(INDEX('Scales'!$T$6:$T$17,MATCH(I181,'Scales'!$S$6:$S$17,0))="Yes",FALSE)</f>
        <v/>
      </c>
      <c r="U181" s="23">
        <f>IF(AND(ISNUMBER(K181),ISNUMBER(S181),H181&lt;&gt;"No",OR(R181="",AND(R181&gt;='Start Here'!$C$7,R181&lt;='Start Here'!$C$8)),OR('Start Here'!$C$9="All graded courses",T181)),1,0)</f>
        <v/>
      </c>
      <c r="V181" s="23">
        <f>IF(U181=1,K181*S181,0)</f>
        <v/>
      </c>
      <c r="W181" s="23">
        <f>IF(U181=1,S181,0)</f>
        <v/>
      </c>
      <c r="X181" s="23">
        <f>IF(F181="",0,1)</f>
        <v/>
      </c>
      <c r="Y181" s="23">
        <f>IF(OR(F181="",Q181),0,IF(AND(ISNUMBER(K181),S181&lt;&gt;""),0,1))</f>
        <v/>
      </c>
      <c r="Z181" s="23">
        <f>IF(C181="",0,SUMPRODUCT(MAX(('Scales'!$V$6:$V$125&lt;&gt;"")*ISNUMBER(SEARCH('Scales'!$V$6:$V$125," "&amp;C181&amp;" "))*(ROW('Scales'!$V$6:$V$125)-5))))</f>
        <v/>
      </c>
      <c r="AA181" s="23">
        <f>IF(F181="","",IFERROR(IF(INDEX('Scales'!$H$6:$H$15,MATCH(O181,'Scales'!$E$6:$E$15,0))="",9E+99,INDEX('Scales'!$H$6:$H$15,MATCH(O181,'Scales'!$E$6:$E$15,0))),9E+99))</f>
        <v/>
      </c>
      <c r="AB181" s="23">
        <f>IF(N181="","",IF(AND(ISNUMBER(F181),N181&gt;0,N181&lt;=1,AA181=100),N181*100,N181))</f>
        <v/>
      </c>
    </row>
    <row r="182">
      <c r="A182" s="24" t="n"/>
      <c r="B182" s="18" t="n"/>
      <c r="C182" s="18" t="n"/>
      <c r="D182" s="18" t="n"/>
      <c r="E182" s="25" t="n"/>
      <c r="F182" s="24" t="n"/>
      <c r="G182" s="18" t="n"/>
      <c r="H182" s="24" t="n"/>
      <c r="I182" s="19">
        <f>IF(AND(C182="",D182=""),"",IF(D182&lt;&gt;"",D182,IF(Z182=0,"Other",INDEX('Scales'!$W$6:$W$125,Z182))))</f>
        <v/>
      </c>
      <c r="J182" s="26">
        <f>IF(OR(F182="",Q182,O182=0),"",IF(P182="Exact match",IFERROR(INDEX('Scales'!$N$6:$N$125,MATCH(O182&amp;"|"&amp;M182,'Scales'!$O$6:$O$125,0)),""),IF(ISNUMBER(AB182),IF(P182="4.0 points","",IF(AND(AB182&gt;=0,AB182&lt;=AA182),IFERROR(INDEX('Scales'!$N$6:$N$125,MATCH(O182&amp;"|"&amp;SUMPRODUCT(MAX(('Scales'!$K$6:$K$125=O182)*('Scales'!$M$6:$M$125&lt;=AB182)*'Scales'!$M$6:$M$125)),'Scales'!$O$6:$O$125,0)),""),"")),IFERROR(INDEX('Scales'!$N$6:$N$125,MATCH("1|"&amp;M182,'Scales'!$O$6:$O$125,0)),""))))</f>
        <v/>
      </c>
      <c r="K182" s="27">
        <f>IF(OR(F182="",Q182),"",IF(AND(P182="4.0 points",ISNUMBER(AB182)),IF(AND(AB182&gt;=0,AB182&lt;=AA182),MIN(4,AB182),""),IF(J182="","",IFERROR(INDEX('Scales'!$B$6:$C$18,MATCH(J182,'Scales'!$A$6:$A$18,0),'Scales'!$B$3),""))))</f>
        <v/>
      </c>
      <c r="L182" s="19">
        <f>IF(AND(A182="",C182="",F182=""),"",IF(F182="","Add a grade",IF(Q182,"Not counted (P, W, I grade)",IF(O182=0,"Unknown scale: pick one in column G",IF(NOT(ISNUMBER(K182)),"Check grade: not valid on this scale",IF(S182="","Check credits: use a number",IF(U182=1,"Counted","Not counted (settings)")))))))</f>
        <v/>
      </c>
      <c r="M182" s="23">
        <f>IF(F182="","",SUBSTITUTE(SUBSTITUTE(SUBSTITUTE(SUBSTITUTE(UPPER(TRIM(F182)),"%",""),"PLUS","+"),"MINUS","-")," ",""))</f>
        <v/>
      </c>
      <c r="N182" s="23">
        <f>IF(M182="","",IFERROR(VALUE(M182),""))</f>
        <v/>
      </c>
      <c r="O182" s="23">
        <f>IF(F182="","",IF(G182="",'Scales'!$F$3,IFERROR(INDEX('Scales'!$E$6:$E$15,MATCH(G182,'Scales'!$F$6:$F$15,0)),0)))</f>
        <v/>
      </c>
      <c r="P182" s="23">
        <f>IF(F182="","",IFERROR(INDEX('Scales'!$G$6:$G$15,MATCH(O182,'Scales'!$E$6:$E$15,0)),""))</f>
        <v/>
      </c>
      <c r="Q182" s="23">
        <f>IF(M182="",FALSE,COUNTIF('Scales'!$Q$6:$Q$35,M182)&gt;0)</f>
        <v/>
      </c>
      <c r="R182" s="23">
        <f>IF(A182="","",IF(ISNUMBER(A182),A182,IFERROR(VALUE(A182),IF(ISNUMBER(SEARCH("12",A182)),12,IF(ISNUMBER(SEARCH("11",A182)),11,IF(ISNUMBER(SEARCH("10",A182)),10,IF(ISNUMBER(SEARCH("9",A182)),9,IF(ISNUMBER(SEARCH("고1",A182)),10,IF(ISNUMBER(SEARCH("고2",A182)),11,IF(ISNUMBER(SEARCH("고3",A182)),12,IF(ISNUMBER(SEARCH("중3",A182)),9,IF(ISNUMBER(SEARCH("FRESH",A182)),9,IF(ISNUMBER(SEARCH("SOPH",A182)),10,IF(ISNUMBER(SEARCH("JUN",A182)),11,IF(ISNUMBER(SEARCH("SEN",A182)),12,"")))))))))))))))</f>
        <v/>
      </c>
      <c r="S182" s="23">
        <f>IF(E182="",1,IF(ISNUMBER(E182),IF(E182&gt;=0,E182,""),""))</f>
        <v/>
      </c>
      <c r="T182" s="23">
        <f>IFERROR(INDEX('Scales'!$T$6:$T$17,MATCH(I182,'Scales'!$S$6:$S$17,0))="Yes",FALSE)</f>
        <v/>
      </c>
      <c r="U182" s="23">
        <f>IF(AND(ISNUMBER(K182),ISNUMBER(S182),H182&lt;&gt;"No",OR(R182="",AND(R182&gt;='Start Here'!$C$7,R182&lt;='Start Here'!$C$8)),OR('Start Here'!$C$9="All graded courses",T182)),1,0)</f>
        <v/>
      </c>
      <c r="V182" s="23">
        <f>IF(U182=1,K182*S182,0)</f>
        <v/>
      </c>
      <c r="W182" s="23">
        <f>IF(U182=1,S182,0)</f>
        <v/>
      </c>
      <c r="X182" s="23">
        <f>IF(F182="",0,1)</f>
        <v/>
      </c>
      <c r="Y182" s="23">
        <f>IF(OR(F182="",Q182),0,IF(AND(ISNUMBER(K182),S182&lt;&gt;""),0,1))</f>
        <v/>
      </c>
      <c r="Z182" s="23">
        <f>IF(C182="",0,SUMPRODUCT(MAX(('Scales'!$V$6:$V$125&lt;&gt;"")*ISNUMBER(SEARCH('Scales'!$V$6:$V$125," "&amp;C182&amp;" "))*(ROW('Scales'!$V$6:$V$125)-5))))</f>
        <v/>
      </c>
      <c r="AA182" s="23">
        <f>IF(F182="","",IFERROR(IF(INDEX('Scales'!$H$6:$H$15,MATCH(O182,'Scales'!$E$6:$E$15,0))="",9E+99,INDEX('Scales'!$H$6:$H$15,MATCH(O182,'Scales'!$E$6:$E$15,0))),9E+99))</f>
        <v/>
      </c>
      <c r="AB182" s="23">
        <f>IF(N182="","",IF(AND(ISNUMBER(F182),N182&gt;0,N182&lt;=1,AA182=100),N182*100,N182))</f>
        <v/>
      </c>
    </row>
    <row r="183">
      <c r="A183" s="24" t="n"/>
      <c r="B183" s="18" t="n"/>
      <c r="C183" s="18" t="n"/>
      <c r="D183" s="18" t="n"/>
      <c r="E183" s="25" t="n"/>
      <c r="F183" s="24" t="n"/>
      <c r="G183" s="18" t="n"/>
      <c r="H183" s="24" t="n"/>
      <c r="I183" s="19">
        <f>IF(AND(C183="",D183=""),"",IF(D183&lt;&gt;"",D183,IF(Z183=0,"Other",INDEX('Scales'!$W$6:$W$125,Z183))))</f>
        <v/>
      </c>
      <c r="J183" s="26">
        <f>IF(OR(F183="",Q183,O183=0),"",IF(P183="Exact match",IFERROR(INDEX('Scales'!$N$6:$N$125,MATCH(O183&amp;"|"&amp;M183,'Scales'!$O$6:$O$125,0)),""),IF(ISNUMBER(AB183),IF(P183="4.0 points","",IF(AND(AB183&gt;=0,AB183&lt;=AA183),IFERROR(INDEX('Scales'!$N$6:$N$125,MATCH(O183&amp;"|"&amp;SUMPRODUCT(MAX(('Scales'!$K$6:$K$125=O183)*('Scales'!$M$6:$M$125&lt;=AB183)*'Scales'!$M$6:$M$125)),'Scales'!$O$6:$O$125,0)),""),"")),IFERROR(INDEX('Scales'!$N$6:$N$125,MATCH("1|"&amp;M183,'Scales'!$O$6:$O$125,0)),""))))</f>
        <v/>
      </c>
      <c r="K183" s="27">
        <f>IF(OR(F183="",Q183),"",IF(AND(P183="4.0 points",ISNUMBER(AB183)),IF(AND(AB183&gt;=0,AB183&lt;=AA183),MIN(4,AB183),""),IF(J183="","",IFERROR(INDEX('Scales'!$B$6:$C$18,MATCH(J183,'Scales'!$A$6:$A$18,0),'Scales'!$B$3),""))))</f>
        <v/>
      </c>
      <c r="L183" s="19">
        <f>IF(AND(A183="",C183="",F183=""),"",IF(F183="","Add a grade",IF(Q183,"Not counted (P, W, I grade)",IF(O183=0,"Unknown scale: pick one in column G",IF(NOT(ISNUMBER(K183)),"Check grade: not valid on this scale",IF(S183="","Check credits: use a number",IF(U183=1,"Counted","Not counted (settings)")))))))</f>
        <v/>
      </c>
      <c r="M183" s="23">
        <f>IF(F183="","",SUBSTITUTE(SUBSTITUTE(SUBSTITUTE(SUBSTITUTE(UPPER(TRIM(F183)),"%",""),"PLUS","+"),"MINUS","-")," ",""))</f>
        <v/>
      </c>
      <c r="N183" s="23">
        <f>IF(M183="","",IFERROR(VALUE(M183),""))</f>
        <v/>
      </c>
      <c r="O183" s="23">
        <f>IF(F183="","",IF(G183="",'Scales'!$F$3,IFERROR(INDEX('Scales'!$E$6:$E$15,MATCH(G183,'Scales'!$F$6:$F$15,0)),0)))</f>
        <v/>
      </c>
      <c r="P183" s="23">
        <f>IF(F183="","",IFERROR(INDEX('Scales'!$G$6:$G$15,MATCH(O183,'Scales'!$E$6:$E$15,0)),""))</f>
        <v/>
      </c>
      <c r="Q183" s="23">
        <f>IF(M183="",FALSE,COUNTIF('Scales'!$Q$6:$Q$35,M183)&gt;0)</f>
        <v/>
      </c>
      <c r="R183" s="23">
        <f>IF(A183="","",IF(ISNUMBER(A183),A183,IFERROR(VALUE(A183),IF(ISNUMBER(SEARCH("12",A183)),12,IF(ISNUMBER(SEARCH("11",A183)),11,IF(ISNUMBER(SEARCH("10",A183)),10,IF(ISNUMBER(SEARCH("9",A183)),9,IF(ISNUMBER(SEARCH("고1",A183)),10,IF(ISNUMBER(SEARCH("고2",A183)),11,IF(ISNUMBER(SEARCH("고3",A183)),12,IF(ISNUMBER(SEARCH("중3",A183)),9,IF(ISNUMBER(SEARCH("FRESH",A183)),9,IF(ISNUMBER(SEARCH("SOPH",A183)),10,IF(ISNUMBER(SEARCH("JUN",A183)),11,IF(ISNUMBER(SEARCH("SEN",A183)),12,"")))))))))))))))</f>
        <v/>
      </c>
      <c r="S183" s="23">
        <f>IF(E183="",1,IF(ISNUMBER(E183),IF(E183&gt;=0,E183,""),""))</f>
        <v/>
      </c>
      <c r="T183" s="23">
        <f>IFERROR(INDEX('Scales'!$T$6:$T$17,MATCH(I183,'Scales'!$S$6:$S$17,0))="Yes",FALSE)</f>
        <v/>
      </c>
      <c r="U183" s="23">
        <f>IF(AND(ISNUMBER(K183),ISNUMBER(S183),H183&lt;&gt;"No",OR(R183="",AND(R183&gt;='Start Here'!$C$7,R183&lt;='Start Here'!$C$8)),OR('Start Here'!$C$9="All graded courses",T183)),1,0)</f>
        <v/>
      </c>
      <c r="V183" s="23">
        <f>IF(U183=1,K183*S183,0)</f>
        <v/>
      </c>
      <c r="W183" s="23">
        <f>IF(U183=1,S183,0)</f>
        <v/>
      </c>
      <c r="X183" s="23">
        <f>IF(F183="",0,1)</f>
        <v/>
      </c>
      <c r="Y183" s="23">
        <f>IF(OR(F183="",Q183),0,IF(AND(ISNUMBER(K183),S183&lt;&gt;""),0,1))</f>
        <v/>
      </c>
      <c r="Z183" s="23">
        <f>IF(C183="",0,SUMPRODUCT(MAX(('Scales'!$V$6:$V$125&lt;&gt;"")*ISNUMBER(SEARCH('Scales'!$V$6:$V$125," "&amp;C183&amp;" "))*(ROW('Scales'!$V$6:$V$125)-5))))</f>
        <v/>
      </c>
      <c r="AA183" s="23">
        <f>IF(F183="","",IFERROR(IF(INDEX('Scales'!$H$6:$H$15,MATCH(O183,'Scales'!$E$6:$E$15,0))="",9E+99,INDEX('Scales'!$H$6:$H$15,MATCH(O183,'Scales'!$E$6:$E$15,0))),9E+99))</f>
        <v/>
      </c>
      <c r="AB183" s="23">
        <f>IF(N183="","",IF(AND(ISNUMBER(F183),N183&gt;0,N183&lt;=1,AA183=100),N183*100,N183))</f>
        <v/>
      </c>
    </row>
    <row r="184">
      <c r="A184" s="24" t="n"/>
      <c r="B184" s="18" t="n"/>
      <c r="C184" s="18" t="n"/>
      <c r="D184" s="18" t="n"/>
      <c r="E184" s="25" t="n"/>
      <c r="F184" s="24" t="n"/>
      <c r="G184" s="18" t="n"/>
      <c r="H184" s="24" t="n"/>
      <c r="I184" s="19">
        <f>IF(AND(C184="",D184=""),"",IF(D184&lt;&gt;"",D184,IF(Z184=0,"Other",INDEX('Scales'!$W$6:$W$125,Z184))))</f>
        <v/>
      </c>
      <c r="J184" s="26">
        <f>IF(OR(F184="",Q184,O184=0),"",IF(P184="Exact match",IFERROR(INDEX('Scales'!$N$6:$N$125,MATCH(O184&amp;"|"&amp;M184,'Scales'!$O$6:$O$125,0)),""),IF(ISNUMBER(AB184),IF(P184="4.0 points","",IF(AND(AB184&gt;=0,AB184&lt;=AA184),IFERROR(INDEX('Scales'!$N$6:$N$125,MATCH(O184&amp;"|"&amp;SUMPRODUCT(MAX(('Scales'!$K$6:$K$125=O184)*('Scales'!$M$6:$M$125&lt;=AB184)*'Scales'!$M$6:$M$125)),'Scales'!$O$6:$O$125,0)),""),"")),IFERROR(INDEX('Scales'!$N$6:$N$125,MATCH("1|"&amp;M184,'Scales'!$O$6:$O$125,0)),""))))</f>
        <v/>
      </c>
      <c r="K184" s="27">
        <f>IF(OR(F184="",Q184),"",IF(AND(P184="4.0 points",ISNUMBER(AB184)),IF(AND(AB184&gt;=0,AB184&lt;=AA184),MIN(4,AB184),""),IF(J184="","",IFERROR(INDEX('Scales'!$B$6:$C$18,MATCH(J184,'Scales'!$A$6:$A$18,0),'Scales'!$B$3),""))))</f>
        <v/>
      </c>
      <c r="L184" s="19">
        <f>IF(AND(A184="",C184="",F184=""),"",IF(F184="","Add a grade",IF(Q184,"Not counted (P, W, I grade)",IF(O184=0,"Unknown scale: pick one in column G",IF(NOT(ISNUMBER(K184)),"Check grade: not valid on this scale",IF(S184="","Check credits: use a number",IF(U184=1,"Counted","Not counted (settings)")))))))</f>
        <v/>
      </c>
      <c r="M184" s="23">
        <f>IF(F184="","",SUBSTITUTE(SUBSTITUTE(SUBSTITUTE(SUBSTITUTE(UPPER(TRIM(F184)),"%",""),"PLUS","+"),"MINUS","-")," ",""))</f>
        <v/>
      </c>
      <c r="N184" s="23">
        <f>IF(M184="","",IFERROR(VALUE(M184),""))</f>
        <v/>
      </c>
      <c r="O184" s="23">
        <f>IF(F184="","",IF(G184="",'Scales'!$F$3,IFERROR(INDEX('Scales'!$E$6:$E$15,MATCH(G184,'Scales'!$F$6:$F$15,0)),0)))</f>
        <v/>
      </c>
      <c r="P184" s="23">
        <f>IF(F184="","",IFERROR(INDEX('Scales'!$G$6:$G$15,MATCH(O184,'Scales'!$E$6:$E$15,0)),""))</f>
        <v/>
      </c>
      <c r="Q184" s="23">
        <f>IF(M184="",FALSE,COUNTIF('Scales'!$Q$6:$Q$35,M184)&gt;0)</f>
        <v/>
      </c>
      <c r="R184" s="23">
        <f>IF(A184="","",IF(ISNUMBER(A184),A184,IFERROR(VALUE(A184),IF(ISNUMBER(SEARCH("12",A184)),12,IF(ISNUMBER(SEARCH("11",A184)),11,IF(ISNUMBER(SEARCH("10",A184)),10,IF(ISNUMBER(SEARCH("9",A184)),9,IF(ISNUMBER(SEARCH("고1",A184)),10,IF(ISNUMBER(SEARCH("고2",A184)),11,IF(ISNUMBER(SEARCH("고3",A184)),12,IF(ISNUMBER(SEARCH("중3",A184)),9,IF(ISNUMBER(SEARCH("FRESH",A184)),9,IF(ISNUMBER(SEARCH("SOPH",A184)),10,IF(ISNUMBER(SEARCH("JUN",A184)),11,IF(ISNUMBER(SEARCH("SEN",A184)),12,"")))))))))))))))</f>
        <v/>
      </c>
      <c r="S184" s="23">
        <f>IF(E184="",1,IF(ISNUMBER(E184),IF(E184&gt;=0,E184,""),""))</f>
        <v/>
      </c>
      <c r="T184" s="23">
        <f>IFERROR(INDEX('Scales'!$T$6:$T$17,MATCH(I184,'Scales'!$S$6:$S$17,0))="Yes",FALSE)</f>
        <v/>
      </c>
      <c r="U184" s="23">
        <f>IF(AND(ISNUMBER(K184),ISNUMBER(S184),H184&lt;&gt;"No",OR(R184="",AND(R184&gt;='Start Here'!$C$7,R184&lt;='Start Here'!$C$8)),OR('Start Here'!$C$9="All graded courses",T184)),1,0)</f>
        <v/>
      </c>
      <c r="V184" s="23">
        <f>IF(U184=1,K184*S184,0)</f>
        <v/>
      </c>
      <c r="W184" s="23">
        <f>IF(U184=1,S184,0)</f>
        <v/>
      </c>
      <c r="X184" s="23">
        <f>IF(F184="",0,1)</f>
        <v/>
      </c>
      <c r="Y184" s="23">
        <f>IF(OR(F184="",Q184),0,IF(AND(ISNUMBER(K184),S184&lt;&gt;""),0,1))</f>
        <v/>
      </c>
      <c r="Z184" s="23">
        <f>IF(C184="",0,SUMPRODUCT(MAX(('Scales'!$V$6:$V$125&lt;&gt;"")*ISNUMBER(SEARCH('Scales'!$V$6:$V$125," "&amp;C184&amp;" "))*(ROW('Scales'!$V$6:$V$125)-5))))</f>
        <v/>
      </c>
      <c r="AA184" s="23">
        <f>IF(F184="","",IFERROR(IF(INDEX('Scales'!$H$6:$H$15,MATCH(O184,'Scales'!$E$6:$E$15,0))="",9E+99,INDEX('Scales'!$H$6:$H$15,MATCH(O184,'Scales'!$E$6:$E$15,0))),9E+99))</f>
        <v/>
      </c>
      <c r="AB184" s="23">
        <f>IF(N184="","",IF(AND(ISNUMBER(F184),N184&gt;0,N184&lt;=1,AA184=100),N184*100,N184))</f>
        <v/>
      </c>
    </row>
    <row r="185">
      <c r="A185" s="24" t="n"/>
      <c r="B185" s="18" t="n"/>
      <c r="C185" s="18" t="n"/>
      <c r="D185" s="18" t="n"/>
      <c r="E185" s="25" t="n"/>
      <c r="F185" s="24" t="n"/>
      <c r="G185" s="18" t="n"/>
      <c r="H185" s="24" t="n"/>
      <c r="I185" s="19">
        <f>IF(AND(C185="",D185=""),"",IF(D185&lt;&gt;"",D185,IF(Z185=0,"Other",INDEX('Scales'!$W$6:$W$125,Z185))))</f>
        <v/>
      </c>
      <c r="J185" s="26">
        <f>IF(OR(F185="",Q185,O185=0),"",IF(P185="Exact match",IFERROR(INDEX('Scales'!$N$6:$N$125,MATCH(O185&amp;"|"&amp;M185,'Scales'!$O$6:$O$125,0)),""),IF(ISNUMBER(AB185),IF(P185="4.0 points","",IF(AND(AB185&gt;=0,AB185&lt;=AA185),IFERROR(INDEX('Scales'!$N$6:$N$125,MATCH(O185&amp;"|"&amp;SUMPRODUCT(MAX(('Scales'!$K$6:$K$125=O185)*('Scales'!$M$6:$M$125&lt;=AB185)*'Scales'!$M$6:$M$125)),'Scales'!$O$6:$O$125,0)),""),"")),IFERROR(INDEX('Scales'!$N$6:$N$125,MATCH("1|"&amp;M185,'Scales'!$O$6:$O$125,0)),""))))</f>
        <v/>
      </c>
      <c r="K185" s="27">
        <f>IF(OR(F185="",Q185),"",IF(AND(P185="4.0 points",ISNUMBER(AB185)),IF(AND(AB185&gt;=0,AB185&lt;=AA185),MIN(4,AB185),""),IF(J185="","",IFERROR(INDEX('Scales'!$B$6:$C$18,MATCH(J185,'Scales'!$A$6:$A$18,0),'Scales'!$B$3),""))))</f>
        <v/>
      </c>
      <c r="L185" s="19">
        <f>IF(AND(A185="",C185="",F185=""),"",IF(F185="","Add a grade",IF(Q185,"Not counted (P, W, I grade)",IF(O185=0,"Unknown scale: pick one in column G",IF(NOT(ISNUMBER(K185)),"Check grade: not valid on this scale",IF(S185="","Check credits: use a number",IF(U185=1,"Counted","Not counted (settings)")))))))</f>
        <v/>
      </c>
      <c r="M185" s="23">
        <f>IF(F185="","",SUBSTITUTE(SUBSTITUTE(SUBSTITUTE(SUBSTITUTE(UPPER(TRIM(F185)),"%",""),"PLUS","+"),"MINUS","-")," ",""))</f>
        <v/>
      </c>
      <c r="N185" s="23">
        <f>IF(M185="","",IFERROR(VALUE(M185),""))</f>
        <v/>
      </c>
      <c r="O185" s="23">
        <f>IF(F185="","",IF(G185="",'Scales'!$F$3,IFERROR(INDEX('Scales'!$E$6:$E$15,MATCH(G185,'Scales'!$F$6:$F$15,0)),0)))</f>
        <v/>
      </c>
      <c r="P185" s="23">
        <f>IF(F185="","",IFERROR(INDEX('Scales'!$G$6:$G$15,MATCH(O185,'Scales'!$E$6:$E$15,0)),""))</f>
        <v/>
      </c>
      <c r="Q185" s="23">
        <f>IF(M185="",FALSE,COUNTIF('Scales'!$Q$6:$Q$35,M185)&gt;0)</f>
        <v/>
      </c>
      <c r="R185" s="23">
        <f>IF(A185="","",IF(ISNUMBER(A185),A185,IFERROR(VALUE(A185),IF(ISNUMBER(SEARCH("12",A185)),12,IF(ISNUMBER(SEARCH("11",A185)),11,IF(ISNUMBER(SEARCH("10",A185)),10,IF(ISNUMBER(SEARCH("9",A185)),9,IF(ISNUMBER(SEARCH("고1",A185)),10,IF(ISNUMBER(SEARCH("고2",A185)),11,IF(ISNUMBER(SEARCH("고3",A185)),12,IF(ISNUMBER(SEARCH("중3",A185)),9,IF(ISNUMBER(SEARCH("FRESH",A185)),9,IF(ISNUMBER(SEARCH("SOPH",A185)),10,IF(ISNUMBER(SEARCH("JUN",A185)),11,IF(ISNUMBER(SEARCH("SEN",A185)),12,"")))))))))))))))</f>
        <v/>
      </c>
      <c r="S185" s="23">
        <f>IF(E185="",1,IF(ISNUMBER(E185),IF(E185&gt;=0,E185,""),""))</f>
        <v/>
      </c>
      <c r="T185" s="23">
        <f>IFERROR(INDEX('Scales'!$T$6:$T$17,MATCH(I185,'Scales'!$S$6:$S$17,0))="Yes",FALSE)</f>
        <v/>
      </c>
      <c r="U185" s="23">
        <f>IF(AND(ISNUMBER(K185),ISNUMBER(S185),H185&lt;&gt;"No",OR(R185="",AND(R185&gt;='Start Here'!$C$7,R185&lt;='Start Here'!$C$8)),OR('Start Here'!$C$9="All graded courses",T185)),1,0)</f>
        <v/>
      </c>
      <c r="V185" s="23">
        <f>IF(U185=1,K185*S185,0)</f>
        <v/>
      </c>
      <c r="W185" s="23">
        <f>IF(U185=1,S185,0)</f>
        <v/>
      </c>
      <c r="X185" s="23">
        <f>IF(F185="",0,1)</f>
        <v/>
      </c>
      <c r="Y185" s="23">
        <f>IF(OR(F185="",Q185),0,IF(AND(ISNUMBER(K185),S185&lt;&gt;""),0,1))</f>
        <v/>
      </c>
      <c r="Z185" s="23">
        <f>IF(C185="",0,SUMPRODUCT(MAX(('Scales'!$V$6:$V$125&lt;&gt;"")*ISNUMBER(SEARCH('Scales'!$V$6:$V$125," "&amp;C185&amp;" "))*(ROW('Scales'!$V$6:$V$125)-5))))</f>
        <v/>
      </c>
      <c r="AA185" s="23">
        <f>IF(F185="","",IFERROR(IF(INDEX('Scales'!$H$6:$H$15,MATCH(O185,'Scales'!$E$6:$E$15,0))="",9E+99,INDEX('Scales'!$H$6:$H$15,MATCH(O185,'Scales'!$E$6:$E$15,0))),9E+99))</f>
        <v/>
      </c>
      <c r="AB185" s="23">
        <f>IF(N185="","",IF(AND(ISNUMBER(F185),N185&gt;0,N185&lt;=1,AA185=100),N185*100,N185))</f>
        <v/>
      </c>
    </row>
    <row r="186">
      <c r="A186" s="24" t="n"/>
      <c r="B186" s="18" t="n"/>
      <c r="C186" s="18" t="n"/>
      <c r="D186" s="18" t="n"/>
      <c r="E186" s="25" t="n"/>
      <c r="F186" s="24" t="n"/>
      <c r="G186" s="18" t="n"/>
      <c r="H186" s="24" t="n"/>
      <c r="I186" s="19">
        <f>IF(AND(C186="",D186=""),"",IF(D186&lt;&gt;"",D186,IF(Z186=0,"Other",INDEX('Scales'!$W$6:$W$125,Z186))))</f>
        <v/>
      </c>
      <c r="J186" s="26">
        <f>IF(OR(F186="",Q186,O186=0),"",IF(P186="Exact match",IFERROR(INDEX('Scales'!$N$6:$N$125,MATCH(O186&amp;"|"&amp;M186,'Scales'!$O$6:$O$125,0)),""),IF(ISNUMBER(AB186),IF(P186="4.0 points","",IF(AND(AB186&gt;=0,AB186&lt;=AA186),IFERROR(INDEX('Scales'!$N$6:$N$125,MATCH(O186&amp;"|"&amp;SUMPRODUCT(MAX(('Scales'!$K$6:$K$125=O186)*('Scales'!$M$6:$M$125&lt;=AB186)*'Scales'!$M$6:$M$125)),'Scales'!$O$6:$O$125,0)),""),"")),IFERROR(INDEX('Scales'!$N$6:$N$125,MATCH("1|"&amp;M186,'Scales'!$O$6:$O$125,0)),""))))</f>
        <v/>
      </c>
      <c r="K186" s="27">
        <f>IF(OR(F186="",Q186),"",IF(AND(P186="4.0 points",ISNUMBER(AB186)),IF(AND(AB186&gt;=0,AB186&lt;=AA186),MIN(4,AB186),""),IF(J186="","",IFERROR(INDEX('Scales'!$B$6:$C$18,MATCH(J186,'Scales'!$A$6:$A$18,0),'Scales'!$B$3),""))))</f>
        <v/>
      </c>
      <c r="L186" s="19">
        <f>IF(AND(A186="",C186="",F186=""),"",IF(F186="","Add a grade",IF(Q186,"Not counted (P, W, I grade)",IF(O186=0,"Unknown scale: pick one in column G",IF(NOT(ISNUMBER(K186)),"Check grade: not valid on this scale",IF(S186="","Check credits: use a number",IF(U186=1,"Counted","Not counted (settings)")))))))</f>
        <v/>
      </c>
      <c r="M186" s="23">
        <f>IF(F186="","",SUBSTITUTE(SUBSTITUTE(SUBSTITUTE(SUBSTITUTE(UPPER(TRIM(F186)),"%",""),"PLUS","+"),"MINUS","-")," ",""))</f>
        <v/>
      </c>
      <c r="N186" s="23">
        <f>IF(M186="","",IFERROR(VALUE(M186),""))</f>
        <v/>
      </c>
      <c r="O186" s="23">
        <f>IF(F186="","",IF(G186="",'Scales'!$F$3,IFERROR(INDEX('Scales'!$E$6:$E$15,MATCH(G186,'Scales'!$F$6:$F$15,0)),0)))</f>
        <v/>
      </c>
      <c r="P186" s="23">
        <f>IF(F186="","",IFERROR(INDEX('Scales'!$G$6:$G$15,MATCH(O186,'Scales'!$E$6:$E$15,0)),""))</f>
        <v/>
      </c>
      <c r="Q186" s="23">
        <f>IF(M186="",FALSE,COUNTIF('Scales'!$Q$6:$Q$35,M186)&gt;0)</f>
        <v/>
      </c>
      <c r="R186" s="23">
        <f>IF(A186="","",IF(ISNUMBER(A186),A186,IFERROR(VALUE(A186),IF(ISNUMBER(SEARCH("12",A186)),12,IF(ISNUMBER(SEARCH("11",A186)),11,IF(ISNUMBER(SEARCH("10",A186)),10,IF(ISNUMBER(SEARCH("9",A186)),9,IF(ISNUMBER(SEARCH("고1",A186)),10,IF(ISNUMBER(SEARCH("고2",A186)),11,IF(ISNUMBER(SEARCH("고3",A186)),12,IF(ISNUMBER(SEARCH("중3",A186)),9,IF(ISNUMBER(SEARCH("FRESH",A186)),9,IF(ISNUMBER(SEARCH("SOPH",A186)),10,IF(ISNUMBER(SEARCH("JUN",A186)),11,IF(ISNUMBER(SEARCH("SEN",A186)),12,"")))))))))))))))</f>
        <v/>
      </c>
      <c r="S186" s="23">
        <f>IF(E186="",1,IF(ISNUMBER(E186),IF(E186&gt;=0,E186,""),""))</f>
        <v/>
      </c>
      <c r="T186" s="23">
        <f>IFERROR(INDEX('Scales'!$T$6:$T$17,MATCH(I186,'Scales'!$S$6:$S$17,0))="Yes",FALSE)</f>
        <v/>
      </c>
      <c r="U186" s="23">
        <f>IF(AND(ISNUMBER(K186),ISNUMBER(S186),H186&lt;&gt;"No",OR(R186="",AND(R186&gt;='Start Here'!$C$7,R186&lt;='Start Here'!$C$8)),OR('Start Here'!$C$9="All graded courses",T186)),1,0)</f>
        <v/>
      </c>
      <c r="V186" s="23">
        <f>IF(U186=1,K186*S186,0)</f>
        <v/>
      </c>
      <c r="W186" s="23">
        <f>IF(U186=1,S186,0)</f>
        <v/>
      </c>
      <c r="X186" s="23">
        <f>IF(F186="",0,1)</f>
        <v/>
      </c>
      <c r="Y186" s="23">
        <f>IF(OR(F186="",Q186),0,IF(AND(ISNUMBER(K186),S186&lt;&gt;""),0,1))</f>
        <v/>
      </c>
      <c r="Z186" s="23">
        <f>IF(C186="",0,SUMPRODUCT(MAX(('Scales'!$V$6:$V$125&lt;&gt;"")*ISNUMBER(SEARCH('Scales'!$V$6:$V$125," "&amp;C186&amp;" "))*(ROW('Scales'!$V$6:$V$125)-5))))</f>
        <v/>
      </c>
      <c r="AA186" s="23">
        <f>IF(F186="","",IFERROR(IF(INDEX('Scales'!$H$6:$H$15,MATCH(O186,'Scales'!$E$6:$E$15,0))="",9E+99,INDEX('Scales'!$H$6:$H$15,MATCH(O186,'Scales'!$E$6:$E$15,0))),9E+99))</f>
        <v/>
      </c>
      <c r="AB186" s="23">
        <f>IF(N186="","",IF(AND(ISNUMBER(F186),N186&gt;0,N186&lt;=1,AA186=100),N186*100,N186))</f>
        <v/>
      </c>
    </row>
    <row r="187">
      <c r="A187" s="24" t="n"/>
      <c r="B187" s="18" t="n"/>
      <c r="C187" s="18" t="n"/>
      <c r="D187" s="18" t="n"/>
      <c r="E187" s="25" t="n"/>
      <c r="F187" s="24" t="n"/>
      <c r="G187" s="18" t="n"/>
      <c r="H187" s="24" t="n"/>
      <c r="I187" s="19">
        <f>IF(AND(C187="",D187=""),"",IF(D187&lt;&gt;"",D187,IF(Z187=0,"Other",INDEX('Scales'!$W$6:$W$125,Z187))))</f>
        <v/>
      </c>
      <c r="J187" s="26">
        <f>IF(OR(F187="",Q187,O187=0),"",IF(P187="Exact match",IFERROR(INDEX('Scales'!$N$6:$N$125,MATCH(O187&amp;"|"&amp;M187,'Scales'!$O$6:$O$125,0)),""),IF(ISNUMBER(AB187),IF(P187="4.0 points","",IF(AND(AB187&gt;=0,AB187&lt;=AA187),IFERROR(INDEX('Scales'!$N$6:$N$125,MATCH(O187&amp;"|"&amp;SUMPRODUCT(MAX(('Scales'!$K$6:$K$125=O187)*('Scales'!$M$6:$M$125&lt;=AB187)*'Scales'!$M$6:$M$125)),'Scales'!$O$6:$O$125,0)),""),"")),IFERROR(INDEX('Scales'!$N$6:$N$125,MATCH("1|"&amp;M187,'Scales'!$O$6:$O$125,0)),""))))</f>
        <v/>
      </c>
      <c r="K187" s="27">
        <f>IF(OR(F187="",Q187),"",IF(AND(P187="4.0 points",ISNUMBER(AB187)),IF(AND(AB187&gt;=0,AB187&lt;=AA187),MIN(4,AB187),""),IF(J187="","",IFERROR(INDEX('Scales'!$B$6:$C$18,MATCH(J187,'Scales'!$A$6:$A$18,0),'Scales'!$B$3),""))))</f>
        <v/>
      </c>
      <c r="L187" s="19">
        <f>IF(AND(A187="",C187="",F187=""),"",IF(F187="","Add a grade",IF(Q187,"Not counted (P, W, I grade)",IF(O187=0,"Unknown scale: pick one in column G",IF(NOT(ISNUMBER(K187)),"Check grade: not valid on this scale",IF(S187="","Check credits: use a number",IF(U187=1,"Counted","Not counted (settings)")))))))</f>
        <v/>
      </c>
      <c r="M187" s="23">
        <f>IF(F187="","",SUBSTITUTE(SUBSTITUTE(SUBSTITUTE(SUBSTITUTE(UPPER(TRIM(F187)),"%",""),"PLUS","+"),"MINUS","-")," ",""))</f>
        <v/>
      </c>
      <c r="N187" s="23">
        <f>IF(M187="","",IFERROR(VALUE(M187),""))</f>
        <v/>
      </c>
      <c r="O187" s="23">
        <f>IF(F187="","",IF(G187="",'Scales'!$F$3,IFERROR(INDEX('Scales'!$E$6:$E$15,MATCH(G187,'Scales'!$F$6:$F$15,0)),0)))</f>
        <v/>
      </c>
      <c r="P187" s="23">
        <f>IF(F187="","",IFERROR(INDEX('Scales'!$G$6:$G$15,MATCH(O187,'Scales'!$E$6:$E$15,0)),""))</f>
        <v/>
      </c>
      <c r="Q187" s="23">
        <f>IF(M187="",FALSE,COUNTIF('Scales'!$Q$6:$Q$35,M187)&gt;0)</f>
        <v/>
      </c>
      <c r="R187" s="23">
        <f>IF(A187="","",IF(ISNUMBER(A187),A187,IFERROR(VALUE(A187),IF(ISNUMBER(SEARCH("12",A187)),12,IF(ISNUMBER(SEARCH("11",A187)),11,IF(ISNUMBER(SEARCH("10",A187)),10,IF(ISNUMBER(SEARCH("9",A187)),9,IF(ISNUMBER(SEARCH("고1",A187)),10,IF(ISNUMBER(SEARCH("고2",A187)),11,IF(ISNUMBER(SEARCH("고3",A187)),12,IF(ISNUMBER(SEARCH("중3",A187)),9,IF(ISNUMBER(SEARCH("FRESH",A187)),9,IF(ISNUMBER(SEARCH("SOPH",A187)),10,IF(ISNUMBER(SEARCH("JUN",A187)),11,IF(ISNUMBER(SEARCH("SEN",A187)),12,"")))))))))))))))</f>
        <v/>
      </c>
      <c r="S187" s="23">
        <f>IF(E187="",1,IF(ISNUMBER(E187),IF(E187&gt;=0,E187,""),""))</f>
        <v/>
      </c>
      <c r="T187" s="23">
        <f>IFERROR(INDEX('Scales'!$T$6:$T$17,MATCH(I187,'Scales'!$S$6:$S$17,0))="Yes",FALSE)</f>
        <v/>
      </c>
      <c r="U187" s="23">
        <f>IF(AND(ISNUMBER(K187),ISNUMBER(S187),H187&lt;&gt;"No",OR(R187="",AND(R187&gt;='Start Here'!$C$7,R187&lt;='Start Here'!$C$8)),OR('Start Here'!$C$9="All graded courses",T187)),1,0)</f>
        <v/>
      </c>
      <c r="V187" s="23">
        <f>IF(U187=1,K187*S187,0)</f>
        <v/>
      </c>
      <c r="W187" s="23">
        <f>IF(U187=1,S187,0)</f>
        <v/>
      </c>
      <c r="X187" s="23">
        <f>IF(F187="",0,1)</f>
        <v/>
      </c>
      <c r="Y187" s="23">
        <f>IF(OR(F187="",Q187),0,IF(AND(ISNUMBER(K187),S187&lt;&gt;""),0,1))</f>
        <v/>
      </c>
      <c r="Z187" s="23">
        <f>IF(C187="",0,SUMPRODUCT(MAX(('Scales'!$V$6:$V$125&lt;&gt;"")*ISNUMBER(SEARCH('Scales'!$V$6:$V$125," "&amp;C187&amp;" "))*(ROW('Scales'!$V$6:$V$125)-5))))</f>
        <v/>
      </c>
      <c r="AA187" s="23">
        <f>IF(F187="","",IFERROR(IF(INDEX('Scales'!$H$6:$H$15,MATCH(O187,'Scales'!$E$6:$E$15,0))="",9E+99,INDEX('Scales'!$H$6:$H$15,MATCH(O187,'Scales'!$E$6:$E$15,0))),9E+99))</f>
        <v/>
      </c>
      <c r="AB187" s="23">
        <f>IF(N187="","",IF(AND(ISNUMBER(F187),N187&gt;0,N187&lt;=1,AA187=100),N187*100,N187))</f>
        <v/>
      </c>
    </row>
    <row r="188">
      <c r="A188" s="24" t="n"/>
      <c r="B188" s="18" t="n"/>
      <c r="C188" s="18" t="n"/>
      <c r="D188" s="18" t="n"/>
      <c r="E188" s="25" t="n"/>
      <c r="F188" s="24" t="n"/>
      <c r="G188" s="18" t="n"/>
      <c r="H188" s="24" t="n"/>
      <c r="I188" s="19">
        <f>IF(AND(C188="",D188=""),"",IF(D188&lt;&gt;"",D188,IF(Z188=0,"Other",INDEX('Scales'!$W$6:$W$125,Z188))))</f>
        <v/>
      </c>
      <c r="J188" s="26">
        <f>IF(OR(F188="",Q188,O188=0),"",IF(P188="Exact match",IFERROR(INDEX('Scales'!$N$6:$N$125,MATCH(O188&amp;"|"&amp;M188,'Scales'!$O$6:$O$125,0)),""),IF(ISNUMBER(AB188),IF(P188="4.0 points","",IF(AND(AB188&gt;=0,AB188&lt;=AA188),IFERROR(INDEX('Scales'!$N$6:$N$125,MATCH(O188&amp;"|"&amp;SUMPRODUCT(MAX(('Scales'!$K$6:$K$125=O188)*('Scales'!$M$6:$M$125&lt;=AB188)*'Scales'!$M$6:$M$125)),'Scales'!$O$6:$O$125,0)),""),"")),IFERROR(INDEX('Scales'!$N$6:$N$125,MATCH("1|"&amp;M188,'Scales'!$O$6:$O$125,0)),""))))</f>
        <v/>
      </c>
      <c r="K188" s="27">
        <f>IF(OR(F188="",Q188),"",IF(AND(P188="4.0 points",ISNUMBER(AB188)),IF(AND(AB188&gt;=0,AB188&lt;=AA188),MIN(4,AB188),""),IF(J188="","",IFERROR(INDEX('Scales'!$B$6:$C$18,MATCH(J188,'Scales'!$A$6:$A$18,0),'Scales'!$B$3),""))))</f>
        <v/>
      </c>
      <c r="L188" s="19">
        <f>IF(AND(A188="",C188="",F188=""),"",IF(F188="","Add a grade",IF(Q188,"Not counted (P, W, I grade)",IF(O188=0,"Unknown scale: pick one in column G",IF(NOT(ISNUMBER(K188)),"Check grade: not valid on this scale",IF(S188="","Check credits: use a number",IF(U188=1,"Counted","Not counted (settings)")))))))</f>
        <v/>
      </c>
      <c r="M188" s="23">
        <f>IF(F188="","",SUBSTITUTE(SUBSTITUTE(SUBSTITUTE(SUBSTITUTE(UPPER(TRIM(F188)),"%",""),"PLUS","+"),"MINUS","-")," ",""))</f>
        <v/>
      </c>
      <c r="N188" s="23">
        <f>IF(M188="","",IFERROR(VALUE(M188),""))</f>
        <v/>
      </c>
      <c r="O188" s="23">
        <f>IF(F188="","",IF(G188="",'Scales'!$F$3,IFERROR(INDEX('Scales'!$E$6:$E$15,MATCH(G188,'Scales'!$F$6:$F$15,0)),0)))</f>
        <v/>
      </c>
      <c r="P188" s="23">
        <f>IF(F188="","",IFERROR(INDEX('Scales'!$G$6:$G$15,MATCH(O188,'Scales'!$E$6:$E$15,0)),""))</f>
        <v/>
      </c>
      <c r="Q188" s="23">
        <f>IF(M188="",FALSE,COUNTIF('Scales'!$Q$6:$Q$35,M188)&gt;0)</f>
        <v/>
      </c>
      <c r="R188" s="23">
        <f>IF(A188="","",IF(ISNUMBER(A188),A188,IFERROR(VALUE(A188),IF(ISNUMBER(SEARCH("12",A188)),12,IF(ISNUMBER(SEARCH("11",A188)),11,IF(ISNUMBER(SEARCH("10",A188)),10,IF(ISNUMBER(SEARCH("9",A188)),9,IF(ISNUMBER(SEARCH("고1",A188)),10,IF(ISNUMBER(SEARCH("고2",A188)),11,IF(ISNUMBER(SEARCH("고3",A188)),12,IF(ISNUMBER(SEARCH("중3",A188)),9,IF(ISNUMBER(SEARCH("FRESH",A188)),9,IF(ISNUMBER(SEARCH("SOPH",A188)),10,IF(ISNUMBER(SEARCH("JUN",A188)),11,IF(ISNUMBER(SEARCH("SEN",A188)),12,"")))))))))))))))</f>
        <v/>
      </c>
      <c r="S188" s="23">
        <f>IF(E188="",1,IF(ISNUMBER(E188),IF(E188&gt;=0,E188,""),""))</f>
        <v/>
      </c>
      <c r="T188" s="23">
        <f>IFERROR(INDEX('Scales'!$T$6:$T$17,MATCH(I188,'Scales'!$S$6:$S$17,0))="Yes",FALSE)</f>
        <v/>
      </c>
      <c r="U188" s="23">
        <f>IF(AND(ISNUMBER(K188),ISNUMBER(S188),H188&lt;&gt;"No",OR(R188="",AND(R188&gt;='Start Here'!$C$7,R188&lt;='Start Here'!$C$8)),OR('Start Here'!$C$9="All graded courses",T188)),1,0)</f>
        <v/>
      </c>
      <c r="V188" s="23">
        <f>IF(U188=1,K188*S188,0)</f>
        <v/>
      </c>
      <c r="W188" s="23">
        <f>IF(U188=1,S188,0)</f>
        <v/>
      </c>
      <c r="X188" s="23">
        <f>IF(F188="",0,1)</f>
        <v/>
      </c>
      <c r="Y188" s="23">
        <f>IF(OR(F188="",Q188),0,IF(AND(ISNUMBER(K188),S188&lt;&gt;""),0,1))</f>
        <v/>
      </c>
      <c r="Z188" s="23">
        <f>IF(C188="",0,SUMPRODUCT(MAX(('Scales'!$V$6:$V$125&lt;&gt;"")*ISNUMBER(SEARCH('Scales'!$V$6:$V$125," "&amp;C188&amp;" "))*(ROW('Scales'!$V$6:$V$125)-5))))</f>
        <v/>
      </c>
      <c r="AA188" s="23">
        <f>IF(F188="","",IFERROR(IF(INDEX('Scales'!$H$6:$H$15,MATCH(O188,'Scales'!$E$6:$E$15,0))="",9E+99,INDEX('Scales'!$H$6:$H$15,MATCH(O188,'Scales'!$E$6:$E$15,0))),9E+99))</f>
        <v/>
      </c>
      <c r="AB188" s="23">
        <f>IF(N188="","",IF(AND(ISNUMBER(F188),N188&gt;0,N188&lt;=1,AA188=100),N188*100,N188))</f>
        <v/>
      </c>
    </row>
    <row r="189">
      <c r="A189" s="24" t="n"/>
      <c r="B189" s="18" t="n"/>
      <c r="C189" s="18" t="n"/>
      <c r="D189" s="18" t="n"/>
      <c r="E189" s="25" t="n"/>
      <c r="F189" s="24" t="n"/>
      <c r="G189" s="18" t="n"/>
      <c r="H189" s="24" t="n"/>
      <c r="I189" s="19">
        <f>IF(AND(C189="",D189=""),"",IF(D189&lt;&gt;"",D189,IF(Z189=0,"Other",INDEX('Scales'!$W$6:$W$125,Z189))))</f>
        <v/>
      </c>
      <c r="J189" s="26">
        <f>IF(OR(F189="",Q189,O189=0),"",IF(P189="Exact match",IFERROR(INDEX('Scales'!$N$6:$N$125,MATCH(O189&amp;"|"&amp;M189,'Scales'!$O$6:$O$125,0)),""),IF(ISNUMBER(AB189),IF(P189="4.0 points","",IF(AND(AB189&gt;=0,AB189&lt;=AA189),IFERROR(INDEX('Scales'!$N$6:$N$125,MATCH(O189&amp;"|"&amp;SUMPRODUCT(MAX(('Scales'!$K$6:$K$125=O189)*('Scales'!$M$6:$M$125&lt;=AB189)*'Scales'!$M$6:$M$125)),'Scales'!$O$6:$O$125,0)),""),"")),IFERROR(INDEX('Scales'!$N$6:$N$125,MATCH("1|"&amp;M189,'Scales'!$O$6:$O$125,0)),""))))</f>
        <v/>
      </c>
      <c r="K189" s="27">
        <f>IF(OR(F189="",Q189),"",IF(AND(P189="4.0 points",ISNUMBER(AB189)),IF(AND(AB189&gt;=0,AB189&lt;=AA189),MIN(4,AB189),""),IF(J189="","",IFERROR(INDEX('Scales'!$B$6:$C$18,MATCH(J189,'Scales'!$A$6:$A$18,0),'Scales'!$B$3),""))))</f>
        <v/>
      </c>
      <c r="L189" s="19">
        <f>IF(AND(A189="",C189="",F189=""),"",IF(F189="","Add a grade",IF(Q189,"Not counted (P, W, I grade)",IF(O189=0,"Unknown scale: pick one in column G",IF(NOT(ISNUMBER(K189)),"Check grade: not valid on this scale",IF(S189="","Check credits: use a number",IF(U189=1,"Counted","Not counted (settings)")))))))</f>
        <v/>
      </c>
      <c r="M189" s="23">
        <f>IF(F189="","",SUBSTITUTE(SUBSTITUTE(SUBSTITUTE(SUBSTITUTE(UPPER(TRIM(F189)),"%",""),"PLUS","+"),"MINUS","-")," ",""))</f>
        <v/>
      </c>
      <c r="N189" s="23">
        <f>IF(M189="","",IFERROR(VALUE(M189),""))</f>
        <v/>
      </c>
      <c r="O189" s="23">
        <f>IF(F189="","",IF(G189="",'Scales'!$F$3,IFERROR(INDEX('Scales'!$E$6:$E$15,MATCH(G189,'Scales'!$F$6:$F$15,0)),0)))</f>
        <v/>
      </c>
      <c r="P189" s="23">
        <f>IF(F189="","",IFERROR(INDEX('Scales'!$G$6:$G$15,MATCH(O189,'Scales'!$E$6:$E$15,0)),""))</f>
        <v/>
      </c>
      <c r="Q189" s="23">
        <f>IF(M189="",FALSE,COUNTIF('Scales'!$Q$6:$Q$35,M189)&gt;0)</f>
        <v/>
      </c>
      <c r="R189" s="23">
        <f>IF(A189="","",IF(ISNUMBER(A189),A189,IFERROR(VALUE(A189),IF(ISNUMBER(SEARCH("12",A189)),12,IF(ISNUMBER(SEARCH("11",A189)),11,IF(ISNUMBER(SEARCH("10",A189)),10,IF(ISNUMBER(SEARCH("9",A189)),9,IF(ISNUMBER(SEARCH("고1",A189)),10,IF(ISNUMBER(SEARCH("고2",A189)),11,IF(ISNUMBER(SEARCH("고3",A189)),12,IF(ISNUMBER(SEARCH("중3",A189)),9,IF(ISNUMBER(SEARCH("FRESH",A189)),9,IF(ISNUMBER(SEARCH("SOPH",A189)),10,IF(ISNUMBER(SEARCH("JUN",A189)),11,IF(ISNUMBER(SEARCH("SEN",A189)),12,"")))))))))))))))</f>
        <v/>
      </c>
      <c r="S189" s="23">
        <f>IF(E189="",1,IF(ISNUMBER(E189),IF(E189&gt;=0,E189,""),""))</f>
        <v/>
      </c>
      <c r="T189" s="23">
        <f>IFERROR(INDEX('Scales'!$T$6:$T$17,MATCH(I189,'Scales'!$S$6:$S$17,0))="Yes",FALSE)</f>
        <v/>
      </c>
      <c r="U189" s="23">
        <f>IF(AND(ISNUMBER(K189),ISNUMBER(S189),H189&lt;&gt;"No",OR(R189="",AND(R189&gt;='Start Here'!$C$7,R189&lt;='Start Here'!$C$8)),OR('Start Here'!$C$9="All graded courses",T189)),1,0)</f>
        <v/>
      </c>
      <c r="V189" s="23">
        <f>IF(U189=1,K189*S189,0)</f>
        <v/>
      </c>
      <c r="W189" s="23">
        <f>IF(U189=1,S189,0)</f>
        <v/>
      </c>
      <c r="X189" s="23">
        <f>IF(F189="",0,1)</f>
        <v/>
      </c>
      <c r="Y189" s="23">
        <f>IF(OR(F189="",Q189),0,IF(AND(ISNUMBER(K189),S189&lt;&gt;""),0,1))</f>
        <v/>
      </c>
      <c r="Z189" s="23">
        <f>IF(C189="",0,SUMPRODUCT(MAX(('Scales'!$V$6:$V$125&lt;&gt;"")*ISNUMBER(SEARCH('Scales'!$V$6:$V$125," "&amp;C189&amp;" "))*(ROW('Scales'!$V$6:$V$125)-5))))</f>
        <v/>
      </c>
      <c r="AA189" s="23">
        <f>IF(F189="","",IFERROR(IF(INDEX('Scales'!$H$6:$H$15,MATCH(O189,'Scales'!$E$6:$E$15,0))="",9E+99,INDEX('Scales'!$H$6:$H$15,MATCH(O189,'Scales'!$E$6:$E$15,0))),9E+99))</f>
        <v/>
      </c>
      <c r="AB189" s="23">
        <f>IF(N189="","",IF(AND(ISNUMBER(F189),N189&gt;0,N189&lt;=1,AA189=100),N189*100,N189))</f>
        <v/>
      </c>
    </row>
    <row r="190">
      <c r="A190" s="24" t="n"/>
      <c r="B190" s="18" t="n"/>
      <c r="C190" s="18" t="n"/>
      <c r="D190" s="18" t="n"/>
      <c r="E190" s="25" t="n"/>
      <c r="F190" s="24" t="n"/>
      <c r="G190" s="18" t="n"/>
      <c r="H190" s="24" t="n"/>
      <c r="I190" s="19">
        <f>IF(AND(C190="",D190=""),"",IF(D190&lt;&gt;"",D190,IF(Z190=0,"Other",INDEX('Scales'!$W$6:$W$125,Z190))))</f>
        <v/>
      </c>
      <c r="J190" s="26">
        <f>IF(OR(F190="",Q190,O190=0),"",IF(P190="Exact match",IFERROR(INDEX('Scales'!$N$6:$N$125,MATCH(O190&amp;"|"&amp;M190,'Scales'!$O$6:$O$125,0)),""),IF(ISNUMBER(AB190),IF(P190="4.0 points","",IF(AND(AB190&gt;=0,AB190&lt;=AA190),IFERROR(INDEX('Scales'!$N$6:$N$125,MATCH(O190&amp;"|"&amp;SUMPRODUCT(MAX(('Scales'!$K$6:$K$125=O190)*('Scales'!$M$6:$M$125&lt;=AB190)*'Scales'!$M$6:$M$125)),'Scales'!$O$6:$O$125,0)),""),"")),IFERROR(INDEX('Scales'!$N$6:$N$125,MATCH("1|"&amp;M190,'Scales'!$O$6:$O$125,0)),""))))</f>
        <v/>
      </c>
      <c r="K190" s="27">
        <f>IF(OR(F190="",Q190),"",IF(AND(P190="4.0 points",ISNUMBER(AB190)),IF(AND(AB190&gt;=0,AB190&lt;=AA190),MIN(4,AB190),""),IF(J190="","",IFERROR(INDEX('Scales'!$B$6:$C$18,MATCH(J190,'Scales'!$A$6:$A$18,0),'Scales'!$B$3),""))))</f>
        <v/>
      </c>
      <c r="L190" s="19">
        <f>IF(AND(A190="",C190="",F190=""),"",IF(F190="","Add a grade",IF(Q190,"Not counted (P, W, I grade)",IF(O190=0,"Unknown scale: pick one in column G",IF(NOT(ISNUMBER(K190)),"Check grade: not valid on this scale",IF(S190="","Check credits: use a number",IF(U190=1,"Counted","Not counted (settings)")))))))</f>
        <v/>
      </c>
      <c r="M190" s="23">
        <f>IF(F190="","",SUBSTITUTE(SUBSTITUTE(SUBSTITUTE(SUBSTITUTE(UPPER(TRIM(F190)),"%",""),"PLUS","+"),"MINUS","-")," ",""))</f>
        <v/>
      </c>
      <c r="N190" s="23">
        <f>IF(M190="","",IFERROR(VALUE(M190),""))</f>
        <v/>
      </c>
      <c r="O190" s="23">
        <f>IF(F190="","",IF(G190="",'Scales'!$F$3,IFERROR(INDEX('Scales'!$E$6:$E$15,MATCH(G190,'Scales'!$F$6:$F$15,0)),0)))</f>
        <v/>
      </c>
      <c r="P190" s="23">
        <f>IF(F190="","",IFERROR(INDEX('Scales'!$G$6:$G$15,MATCH(O190,'Scales'!$E$6:$E$15,0)),""))</f>
        <v/>
      </c>
      <c r="Q190" s="23">
        <f>IF(M190="",FALSE,COUNTIF('Scales'!$Q$6:$Q$35,M190)&gt;0)</f>
        <v/>
      </c>
      <c r="R190" s="23">
        <f>IF(A190="","",IF(ISNUMBER(A190),A190,IFERROR(VALUE(A190),IF(ISNUMBER(SEARCH("12",A190)),12,IF(ISNUMBER(SEARCH("11",A190)),11,IF(ISNUMBER(SEARCH("10",A190)),10,IF(ISNUMBER(SEARCH("9",A190)),9,IF(ISNUMBER(SEARCH("고1",A190)),10,IF(ISNUMBER(SEARCH("고2",A190)),11,IF(ISNUMBER(SEARCH("고3",A190)),12,IF(ISNUMBER(SEARCH("중3",A190)),9,IF(ISNUMBER(SEARCH("FRESH",A190)),9,IF(ISNUMBER(SEARCH("SOPH",A190)),10,IF(ISNUMBER(SEARCH("JUN",A190)),11,IF(ISNUMBER(SEARCH("SEN",A190)),12,"")))))))))))))))</f>
        <v/>
      </c>
      <c r="S190" s="23">
        <f>IF(E190="",1,IF(ISNUMBER(E190),IF(E190&gt;=0,E190,""),""))</f>
        <v/>
      </c>
      <c r="T190" s="23">
        <f>IFERROR(INDEX('Scales'!$T$6:$T$17,MATCH(I190,'Scales'!$S$6:$S$17,0))="Yes",FALSE)</f>
        <v/>
      </c>
      <c r="U190" s="23">
        <f>IF(AND(ISNUMBER(K190),ISNUMBER(S190),H190&lt;&gt;"No",OR(R190="",AND(R190&gt;='Start Here'!$C$7,R190&lt;='Start Here'!$C$8)),OR('Start Here'!$C$9="All graded courses",T190)),1,0)</f>
        <v/>
      </c>
      <c r="V190" s="23">
        <f>IF(U190=1,K190*S190,0)</f>
        <v/>
      </c>
      <c r="W190" s="23">
        <f>IF(U190=1,S190,0)</f>
        <v/>
      </c>
      <c r="X190" s="23">
        <f>IF(F190="",0,1)</f>
        <v/>
      </c>
      <c r="Y190" s="23">
        <f>IF(OR(F190="",Q190),0,IF(AND(ISNUMBER(K190),S190&lt;&gt;""),0,1))</f>
        <v/>
      </c>
      <c r="Z190" s="23">
        <f>IF(C190="",0,SUMPRODUCT(MAX(('Scales'!$V$6:$V$125&lt;&gt;"")*ISNUMBER(SEARCH('Scales'!$V$6:$V$125," "&amp;C190&amp;" "))*(ROW('Scales'!$V$6:$V$125)-5))))</f>
        <v/>
      </c>
      <c r="AA190" s="23">
        <f>IF(F190="","",IFERROR(IF(INDEX('Scales'!$H$6:$H$15,MATCH(O190,'Scales'!$E$6:$E$15,0))="",9E+99,INDEX('Scales'!$H$6:$H$15,MATCH(O190,'Scales'!$E$6:$E$15,0))),9E+99))</f>
        <v/>
      </c>
      <c r="AB190" s="23">
        <f>IF(N190="","",IF(AND(ISNUMBER(F190),N190&gt;0,N190&lt;=1,AA190=100),N190*100,N190))</f>
        <v/>
      </c>
    </row>
    <row r="191">
      <c r="A191" s="24" t="n"/>
      <c r="B191" s="18" t="n"/>
      <c r="C191" s="18" t="n"/>
      <c r="D191" s="18" t="n"/>
      <c r="E191" s="25" t="n"/>
      <c r="F191" s="24" t="n"/>
      <c r="G191" s="18" t="n"/>
      <c r="H191" s="24" t="n"/>
      <c r="I191" s="19">
        <f>IF(AND(C191="",D191=""),"",IF(D191&lt;&gt;"",D191,IF(Z191=0,"Other",INDEX('Scales'!$W$6:$W$125,Z191))))</f>
        <v/>
      </c>
      <c r="J191" s="26">
        <f>IF(OR(F191="",Q191,O191=0),"",IF(P191="Exact match",IFERROR(INDEX('Scales'!$N$6:$N$125,MATCH(O191&amp;"|"&amp;M191,'Scales'!$O$6:$O$125,0)),""),IF(ISNUMBER(AB191),IF(P191="4.0 points","",IF(AND(AB191&gt;=0,AB191&lt;=AA191),IFERROR(INDEX('Scales'!$N$6:$N$125,MATCH(O191&amp;"|"&amp;SUMPRODUCT(MAX(('Scales'!$K$6:$K$125=O191)*('Scales'!$M$6:$M$125&lt;=AB191)*'Scales'!$M$6:$M$125)),'Scales'!$O$6:$O$125,0)),""),"")),IFERROR(INDEX('Scales'!$N$6:$N$125,MATCH("1|"&amp;M191,'Scales'!$O$6:$O$125,0)),""))))</f>
        <v/>
      </c>
      <c r="K191" s="27">
        <f>IF(OR(F191="",Q191),"",IF(AND(P191="4.0 points",ISNUMBER(AB191)),IF(AND(AB191&gt;=0,AB191&lt;=AA191),MIN(4,AB191),""),IF(J191="","",IFERROR(INDEX('Scales'!$B$6:$C$18,MATCH(J191,'Scales'!$A$6:$A$18,0),'Scales'!$B$3),""))))</f>
        <v/>
      </c>
      <c r="L191" s="19">
        <f>IF(AND(A191="",C191="",F191=""),"",IF(F191="","Add a grade",IF(Q191,"Not counted (P, W, I grade)",IF(O191=0,"Unknown scale: pick one in column G",IF(NOT(ISNUMBER(K191)),"Check grade: not valid on this scale",IF(S191="","Check credits: use a number",IF(U191=1,"Counted","Not counted (settings)")))))))</f>
        <v/>
      </c>
      <c r="M191" s="23">
        <f>IF(F191="","",SUBSTITUTE(SUBSTITUTE(SUBSTITUTE(SUBSTITUTE(UPPER(TRIM(F191)),"%",""),"PLUS","+"),"MINUS","-")," ",""))</f>
        <v/>
      </c>
      <c r="N191" s="23">
        <f>IF(M191="","",IFERROR(VALUE(M191),""))</f>
        <v/>
      </c>
      <c r="O191" s="23">
        <f>IF(F191="","",IF(G191="",'Scales'!$F$3,IFERROR(INDEX('Scales'!$E$6:$E$15,MATCH(G191,'Scales'!$F$6:$F$15,0)),0)))</f>
        <v/>
      </c>
      <c r="P191" s="23">
        <f>IF(F191="","",IFERROR(INDEX('Scales'!$G$6:$G$15,MATCH(O191,'Scales'!$E$6:$E$15,0)),""))</f>
        <v/>
      </c>
      <c r="Q191" s="23">
        <f>IF(M191="",FALSE,COUNTIF('Scales'!$Q$6:$Q$35,M191)&gt;0)</f>
        <v/>
      </c>
      <c r="R191" s="23">
        <f>IF(A191="","",IF(ISNUMBER(A191),A191,IFERROR(VALUE(A191),IF(ISNUMBER(SEARCH("12",A191)),12,IF(ISNUMBER(SEARCH("11",A191)),11,IF(ISNUMBER(SEARCH("10",A191)),10,IF(ISNUMBER(SEARCH("9",A191)),9,IF(ISNUMBER(SEARCH("고1",A191)),10,IF(ISNUMBER(SEARCH("고2",A191)),11,IF(ISNUMBER(SEARCH("고3",A191)),12,IF(ISNUMBER(SEARCH("중3",A191)),9,IF(ISNUMBER(SEARCH("FRESH",A191)),9,IF(ISNUMBER(SEARCH("SOPH",A191)),10,IF(ISNUMBER(SEARCH("JUN",A191)),11,IF(ISNUMBER(SEARCH("SEN",A191)),12,"")))))))))))))))</f>
        <v/>
      </c>
      <c r="S191" s="23">
        <f>IF(E191="",1,IF(ISNUMBER(E191),IF(E191&gt;=0,E191,""),""))</f>
        <v/>
      </c>
      <c r="T191" s="23">
        <f>IFERROR(INDEX('Scales'!$T$6:$T$17,MATCH(I191,'Scales'!$S$6:$S$17,0))="Yes",FALSE)</f>
        <v/>
      </c>
      <c r="U191" s="23">
        <f>IF(AND(ISNUMBER(K191),ISNUMBER(S191),H191&lt;&gt;"No",OR(R191="",AND(R191&gt;='Start Here'!$C$7,R191&lt;='Start Here'!$C$8)),OR('Start Here'!$C$9="All graded courses",T191)),1,0)</f>
        <v/>
      </c>
      <c r="V191" s="23">
        <f>IF(U191=1,K191*S191,0)</f>
        <v/>
      </c>
      <c r="W191" s="23">
        <f>IF(U191=1,S191,0)</f>
        <v/>
      </c>
      <c r="X191" s="23">
        <f>IF(F191="",0,1)</f>
        <v/>
      </c>
      <c r="Y191" s="23">
        <f>IF(OR(F191="",Q191),0,IF(AND(ISNUMBER(K191),S191&lt;&gt;""),0,1))</f>
        <v/>
      </c>
      <c r="Z191" s="23">
        <f>IF(C191="",0,SUMPRODUCT(MAX(('Scales'!$V$6:$V$125&lt;&gt;"")*ISNUMBER(SEARCH('Scales'!$V$6:$V$125," "&amp;C191&amp;" "))*(ROW('Scales'!$V$6:$V$125)-5))))</f>
        <v/>
      </c>
      <c r="AA191" s="23">
        <f>IF(F191="","",IFERROR(IF(INDEX('Scales'!$H$6:$H$15,MATCH(O191,'Scales'!$E$6:$E$15,0))="",9E+99,INDEX('Scales'!$H$6:$H$15,MATCH(O191,'Scales'!$E$6:$E$15,0))),9E+99))</f>
        <v/>
      </c>
      <c r="AB191" s="23">
        <f>IF(N191="","",IF(AND(ISNUMBER(F191),N191&gt;0,N191&lt;=1,AA191=100),N191*100,N191))</f>
        <v/>
      </c>
    </row>
    <row r="192">
      <c r="A192" s="24" t="n"/>
      <c r="B192" s="18" t="n"/>
      <c r="C192" s="18" t="n"/>
      <c r="D192" s="18" t="n"/>
      <c r="E192" s="25" t="n"/>
      <c r="F192" s="24" t="n"/>
      <c r="G192" s="18" t="n"/>
      <c r="H192" s="24" t="n"/>
      <c r="I192" s="19">
        <f>IF(AND(C192="",D192=""),"",IF(D192&lt;&gt;"",D192,IF(Z192=0,"Other",INDEX('Scales'!$W$6:$W$125,Z192))))</f>
        <v/>
      </c>
      <c r="J192" s="26">
        <f>IF(OR(F192="",Q192,O192=0),"",IF(P192="Exact match",IFERROR(INDEX('Scales'!$N$6:$N$125,MATCH(O192&amp;"|"&amp;M192,'Scales'!$O$6:$O$125,0)),""),IF(ISNUMBER(AB192),IF(P192="4.0 points","",IF(AND(AB192&gt;=0,AB192&lt;=AA192),IFERROR(INDEX('Scales'!$N$6:$N$125,MATCH(O192&amp;"|"&amp;SUMPRODUCT(MAX(('Scales'!$K$6:$K$125=O192)*('Scales'!$M$6:$M$125&lt;=AB192)*'Scales'!$M$6:$M$125)),'Scales'!$O$6:$O$125,0)),""),"")),IFERROR(INDEX('Scales'!$N$6:$N$125,MATCH("1|"&amp;M192,'Scales'!$O$6:$O$125,0)),""))))</f>
        <v/>
      </c>
      <c r="K192" s="27">
        <f>IF(OR(F192="",Q192),"",IF(AND(P192="4.0 points",ISNUMBER(AB192)),IF(AND(AB192&gt;=0,AB192&lt;=AA192),MIN(4,AB192),""),IF(J192="","",IFERROR(INDEX('Scales'!$B$6:$C$18,MATCH(J192,'Scales'!$A$6:$A$18,0),'Scales'!$B$3),""))))</f>
        <v/>
      </c>
      <c r="L192" s="19">
        <f>IF(AND(A192="",C192="",F192=""),"",IF(F192="","Add a grade",IF(Q192,"Not counted (P, W, I grade)",IF(O192=0,"Unknown scale: pick one in column G",IF(NOT(ISNUMBER(K192)),"Check grade: not valid on this scale",IF(S192="","Check credits: use a number",IF(U192=1,"Counted","Not counted (settings)")))))))</f>
        <v/>
      </c>
      <c r="M192" s="23">
        <f>IF(F192="","",SUBSTITUTE(SUBSTITUTE(SUBSTITUTE(SUBSTITUTE(UPPER(TRIM(F192)),"%",""),"PLUS","+"),"MINUS","-")," ",""))</f>
        <v/>
      </c>
      <c r="N192" s="23">
        <f>IF(M192="","",IFERROR(VALUE(M192),""))</f>
        <v/>
      </c>
      <c r="O192" s="23">
        <f>IF(F192="","",IF(G192="",'Scales'!$F$3,IFERROR(INDEX('Scales'!$E$6:$E$15,MATCH(G192,'Scales'!$F$6:$F$15,0)),0)))</f>
        <v/>
      </c>
      <c r="P192" s="23">
        <f>IF(F192="","",IFERROR(INDEX('Scales'!$G$6:$G$15,MATCH(O192,'Scales'!$E$6:$E$15,0)),""))</f>
        <v/>
      </c>
      <c r="Q192" s="23">
        <f>IF(M192="",FALSE,COUNTIF('Scales'!$Q$6:$Q$35,M192)&gt;0)</f>
        <v/>
      </c>
      <c r="R192" s="23">
        <f>IF(A192="","",IF(ISNUMBER(A192),A192,IFERROR(VALUE(A192),IF(ISNUMBER(SEARCH("12",A192)),12,IF(ISNUMBER(SEARCH("11",A192)),11,IF(ISNUMBER(SEARCH("10",A192)),10,IF(ISNUMBER(SEARCH("9",A192)),9,IF(ISNUMBER(SEARCH("고1",A192)),10,IF(ISNUMBER(SEARCH("고2",A192)),11,IF(ISNUMBER(SEARCH("고3",A192)),12,IF(ISNUMBER(SEARCH("중3",A192)),9,IF(ISNUMBER(SEARCH("FRESH",A192)),9,IF(ISNUMBER(SEARCH("SOPH",A192)),10,IF(ISNUMBER(SEARCH("JUN",A192)),11,IF(ISNUMBER(SEARCH("SEN",A192)),12,"")))))))))))))))</f>
        <v/>
      </c>
      <c r="S192" s="23">
        <f>IF(E192="",1,IF(ISNUMBER(E192),IF(E192&gt;=0,E192,""),""))</f>
        <v/>
      </c>
      <c r="T192" s="23">
        <f>IFERROR(INDEX('Scales'!$T$6:$T$17,MATCH(I192,'Scales'!$S$6:$S$17,0))="Yes",FALSE)</f>
        <v/>
      </c>
      <c r="U192" s="23">
        <f>IF(AND(ISNUMBER(K192),ISNUMBER(S192),H192&lt;&gt;"No",OR(R192="",AND(R192&gt;='Start Here'!$C$7,R192&lt;='Start Here'!$C$8)),OR('Start Here'!$C$9="All graded courses",T192)),1,0)</f>
        <v/>
      </c>
      <c r="V192" s="23">
        <f>IF(U192=1,K192*S192,0)</f>
        <v/>
      </c>
      <c r="W192" s="23">
        <f>IF(U192=1,S192,0)</f>
        <v/>
      </c>
      <c r="X192" s="23">
        <f>IF(F192="",0,1)</f>
        <v/>
      </c>
      <c r="Y192" s="23">
        <f>IF(OR(F192="",Q192),0,IF(AND(ISNUMBER(K192),S192&lt;&gt;""),0,1))</f>
        <v/>
      </c>
      <c r="Z192" s="23">
        <f>IF(C192="",0,SUMPRODUCT(MAX(('Scales'!$V$6:$V$125&lt;&gt;"")*ISNUMBER(SEARCH('Scales'!$V$6:$V$125," "&amp;C192&amp;" "))*(ROW('Scales'!$V$6:$V$125)-5))))</f>
        <v/>
      </c>
      <c r="AA192" s="23">
        <f>IF(F192="","",IFERROR(IF(INDEX('Scales'!$H$6:$H$15,MATCH(O192,'Scales'!$E$6:$E$15,0))="",9E+99,INDEX('Scales'!$H$6:$H$15,MATCH(O192,'Scales'!$E$6:$E$15,0))),9E+99))</f>
        <v/>
      </c>
      <c r="AB192" s="23">
        <f>IF(N192="","",IF(AND(ISNUMBER(F192),N192&gt;0,N192&lt;=1,AA192=100),N192*100,N192))</f>
        <v/>
      </c>
    </row>
    <row r="193">
      <c r="A193" s="24" t="n"/>
      <c r="B193" s="18" t="n"/>
      <c r="C193" s="18" t="n"/>
      <c r="D193" s="18" t="n"/>
      <c r="E193" s="25" t="n"/>
      <c r="F193" s="24" t="n"/>
      <c r="G193" s="18" t="n"/>
      <c r="H193" s="24" t="n"/>
      <c r="I193" s="19">
        <f>IF(AND(C193="",D193=""),"",IF(D193&lt;&gt;"",D193,IF(Z193=0,"Other",INDEX('Scales'!$W$6:$W$125,Z193))))</f>
        <v/>
      </c>
      <c r="J193" s="26">
        <f>IF(OR(F193="",Q193,O193=0),"",IF(P193="Exact match",IFERROR(INDEX('Scales'!$N$6:$N$125,MATCH(O193&amp;"|"&amp;M193,'Scales'!$O$6:$O$125,0)),""),IF(ISNUMBER(AB193),IF(P193="4.0 points","",IF(AND(AB193&gt;=0,AB193&lt;=AA193),IFERROR(INDEX('Scales'!$N$6:$N$125,MATCH(O193&amp;"|"&amp;SUMPRODUCT(MAX(('Scales'!$K$6:$K$125=O193)*('Scales'!$M$6:$M$125&lt;=AB193)*'Scales'!$M$6:$M$125)),'Scales'!$O$6:$O$125,0)),""),"")),IFERROR(INDEX('Scales'!$N$6:$N$125,MATCH("1|"&amp;M193,'Scales'!$O$6:$O$125,0)),""))))</f>
        <v/>
      </c>
      <c r="K193" s="27">
        <f>IF(OR(F193="",Q193),"",IF(AND(P193="4.0 points",ISNUMBER(AB193)),IF(AND(AB193&gt;=0,AB193&lt;=AA193),MIN(4,AB193),""),IF(J193="","",IFERROR(INDEX('Scales'!$B$6:$C$18,MATCH(J193,'Scales'!$A$6:$A$18,0),'Scales'!$B$3),""))))</f>
        <v/>
      </c>
      <c r="L193" s="19">
        <f>IF(AND(A193="",C193="",F193=""),"",IF(F193="","Add a grade",IF(Q193,"Not counted (P, W, I grade)",IF(O193=0,"Unknown scale: pick one in column G",IF(NOT(ISNUMBER(K193)),"Check grade: not valid on this scale",IF(S193="","Check credits: use a number",IF(U193=1,"Counted","Not counted (settings)")))))))</f>
        <v/>
      </c>
      <c r="M193" s="23">
        <f>IF(F193="","",SUBSTITUTE(SUBSTITUTE(SUBSTITUTE(SUBSTITUTE(UPPER(TRIM(F193)),"%",""),"PLUS","+"),"MINUS","-")," ",""))</f>
        <v/>
      </c>
      <c r="N193" s="23">
        <f>IF(M193="","",IFERROR(VALUE(M193),""))</f>
        <v/>
      </c>
      <c r="O193" s="23">
        <f>IF(F193="","",IF(G193="",'Scales'!$F$3,IFERROR(INDEX('Scales'!$E$6:$E$15,MATCH(G193,'Scales'!$F$6:$F$15,0)),0)))</f>
        <v/>
      </c>
      <c r="P193" s="23">
        <f>IF(F193="","",IFERROR(INDEX('Scales'!$G$6:$G$15,MATCH(O193,'Scales'!$E$6:$E$15,0)),""))</f>
        <v/>
      </c>
      <c r="Q193" s="23">
        <f>IF(M193="",FALSE,COUNTIF('Scales'!$Q$6:$Q$35,M193)&gt;0)</f>
        <v/>
      </c>
      <c r="R193" s="23">
        <f>IF(A193="","",IF(ISNUMBER(A193),A193,IFERROR(VALUE(A193),IF(ISNUMBER(SEARCH("12",A193)),12,IF(ISNUMBER(SEARCH("11",A193)),11,IF(ISNUMBER(SEARCH("10",A193)),10,IF(ISNUMBER(SEARCH("9",A193)),9,IF(ISNUMBER(SEARCH("고1",A193)),10,IF(ISNUMBER(SEARCH("고2",A193)),11,IF(ISNUMBER(SEARCH("고3",A193)),12,IF(ISNUMBER(SEARCH("중3",A193)),9,IF(ISNUMBER(SEARCH("FRESH",A193)),9,IF(ISNUMBER(SEARCH("SOPH",A193)),10,IF(ISNUMBER(SEARCH("JUN",A193)),11,IF(ISNUMBER(SEARCH("SEN",A193)),12,"")))))))))))))))</f>
        <v/>
      </c>
      <c r="S193" s="23">
        <f>IF(E193="",1,IF(ISNUMBER(E193),IF(E193&gt;=0,E193,""),""))</f>
        <v/>
      </c>
      <c r="T193" s="23">
        <f>IFERROR(INDEX('Scales'!$T$6:$T$17,MATCH(I193,'Scales'!$S$6:$S$17,0))="Yes",FALSE)</f>
        <v/>
      </c>
      <c r="U193" s="23">
        <f>IF(AND(ISNUMBER(K193),ISNUMBER(S193),H193&lt;&gt;"No",OR(R193="",AND(R193&gt;='Start Here'!$C$7,R193&lt;='Start Here'!$C$8)),OR('Start Here'!$C$9="All graded courses",T193)),1,0)</f>
        <v/>
      </c>
      <c r="V193" s="23">
        <f>IF(U193=1,K193*S193,0)</f>
        <v/>
      </c>
      <c r="W193" s="23">
        <f>IF(U193=1,S193,0)</f>
        <v/>
      </c>
      <c r="X193" s="23">
        <f>IF(F193="",0,1)</f>
        <v/>
      </c>
      <c r="Y193" s="23">
        <f>IF(OR(F193="",Q193),0,IF(AND(ISNUMBER(K193),S193&lt;&gt;""),0,1))</f>
        <v/>
      </c>
      <c r="Z193" s="23">
        <f>IF(C193="",0,SUMPRODUCT(MAX(('Scales'!$V$6:$V$125&lt;&gt;"")*ISNUMBER(SEARCH('Scales'!$V$6:$V$125," "&amp;C193&amp;" "))*(ROW('Scales'!$V$6:$V$125)-5))))</f>
        <v/>
      </c>
      <c r="AA193" s="23">
        <f>IF(F193="","",IFERROR(IF(INDEX('Scales'!$H$6:$H$15,MATCH(O193,'Scales'!$E$6:$E$15,0))="",9E+99,INDEX('Scales'!$H$6:$H$15,MATCH(O193,'Scales'!$E$6:$E$15,0))),9E+99))</f>
        <v/>
      </c>
      <c r="AB193" s="23">
        <f>IF(N193="","",IF(AND(ISNUMBER(F193),N193&gt;0,N193&lt;=1,AA193=100),N193*100,N193))</f>
        <v/>
      </c>
    </row>
    <row r="194">
      <c r="A194" s="24" t="n"/>
      <c r="B194" s="18" t="n"/>
      <c r="C194" s="18" t="n"/>
      <c r="D194" s="18" t="n"/>
      <c r="E194" s="25" t="n"/>
      <c r="F194" s="24" t="n"/>
      <c r="G194" s="18" t="n"/>
      <c r="H194" s="24" t="n"/>
      <c r="I194" s="19">
        <f>IF(AND(C194="",D194=""),"",IF(D194&lt;&gt;"",D194,IF(Z194=0,"Other",INDEX('Scales'!$W$6:$W$125,Z194))))</f>
        <v/>
      </c>
      <c r="J194" s="26">
        <f>IF(OR(F194="",Q194,O194=0),"",IF(P194="Exact match",IFERROR(INDEX('Scales'!$N$6:$N$125,MATCH(O194&amp;"|"&amp;M194,'Scales'!$O$6:$O$125,0)),""),IF(ISNUMBER(AB194),IF(P194="4.0 points","",IF(AND(AB194&gt;=0,AB194&lt;=AA194),IFERROR(INDEX('Scales'!$N$6:$N$125,MATCH(O194&amp;"|"&amp;SUMPRODUCT(MAX(('Scales'!$K$6:$K$125=O194)*('Scales'!$M$6:$M$125&lt;=AB194)*'Scales'!$M$6:$M$125)),'Scales'!$O$6:$O$125,0)),""),"")),IFERROR(INDEX('Scales'!$N$6:$N$125,MATCH("1|"&amp;M194,'Scales'!$O$6:$O$125,0)),""))))</f>
        <v/>
      </c>
      <c r="K194" s="27">
        <f>IF(OR(F194="",Q194),"",IF(AND(P194="4.0 points",ISNUMBER(AB194)),IF(AND(AB194&gt;=0,AB194&lt;=AA194),MIN(4,AB194),""),IF(J194="","",IFERROR(INDEX('Scales'!$B$6:$C$18,MATCH(J194,'Scales'!$A$6:$A$18,0),'Scales'!$B$3),""))))</f>
        <v/>
      </c>
      <c r="L194" s="19">
        <f>IF(AND(A194="",C194="",F194=""),"",IF(F194="","Add a grade",IF(Q194,"Not counted (P, W, I grade)",IF(O194=0,"Unknown scale: pick one in column G",IF(NOT(ISNUMBER(K194)),"Check grade: not valid on this scale",IF(S194="","Check credits: use a number",IF(U194=1,"Counted","Not counted (settings)")))))))</f>
        <v/>
      </c>
      <c r="M194" s="23">
        <f>IF(F194="","",SUBSTITUTE(SUBSTITUTE(SUBSTITUTE(SUBSTITUTE(UPPER(TRIM(F194)),"%",""),"PLUS","+"),"MINUS","-")," ",""))</f>
        <v/>
      </c>
      <c r="N194" s="23">
        <f>IF(M194="","",IFERROR(VALUE(M194),""))</f>
        <v/>
      </c>
      <c r="O194" s="23">
        <f>IF(F194="","",IF(G194="",'Scales'!$F$3,IFERROR(INDEX('Scales'!$E$6:$E$15,MATCH(G194,'Scales'!$F$6:$F$15,0)),0)))</f>
        <v/>
      </c>
      <c r="P194" s="23">
        <f>IF(F194="","",IFERROR(INDEX('Scales'!$G$6:$G$15,MATCH(O194,'Scales'!$E$6:$E$15,0)),""))</f>
        <v/>
      </c>
      <c r="Q194" s="23">
        <f>IF(M194="",FALSE,COUNTIF('Scales'!$Q$6:$Q$35,M194)&gt;0)</f>
        <v/>
      </c>
      <c r="R194" s="23">
        <f>IF(A194="","",IF(ISNUMBER(A194),A194,IFERROR(VALUE(A194),IF(ISNUMBER(SEARCH("12",A194)),12,IF(ISNUMBER(SEARCH("11",A194)),11,IF(ISNUMBER(SEARCH("10",A194)),10,IF(ISNUMBER(SEARCH("9",A194)),9,IF(ISNUMBER(SEARCH("고1",A194)),10,IF(ISNUMBER(SEARCH("고2",A194)),11,IF(ISNUMBER(SEARCH("고3",A194)),12,IF(ISNUMBER(SEARCH("중3",A194)),9,IF(ISNUMBER(SEARCH("FRESH",A194)),9,IF(ISNUMBER(SEARCH("SOPH",A194)),10,IF(ISNUMBER(SEARCH("JUN",A194)),11,IF(ISNUMBER(SEARCH("SEN",A194)),12,"")))))))))))))))</f>
        <v/>
      </c>
      <c r="S194" s="23">
        <f>IF(E194="",1,IF(ISNUMBER(E194),IF(E194&gt;=0,E194,""),""))</f>
        <v/>
      </c>
      <c r="T194" s="23">
        <f>IFERROR(INDEX('Scales'!$T$6:$T$17,MATCH(I194,'Scales'!$S$6:$S$17,0))="Yes",FALSE)</f>
        <v/>
      </c>
      <c r="U194" s="23">
        <f>IF(AND(ISNUMBER(K194),ISNUMBER(S194),H194&lt;&gt;"No",OR(R194="",AND(R194&gt;='Start Here'!$C$7,R194&lt;='Start Here'!$C$8)),OR('Start Here'!$C$9="All graded courses",T194)),1,0)</f>
        <v/>
      </c>
      <c r="V194" s="23">
        <f>IF(U194=1,K194*S194,0)</f>
        <v/>
      </c>
      <c r="W194" s="23">
        <f>IF(U194=1,S194,0)</f>
        <v/>
      </c>
      <c r="X194" s="23">
        <f>IF(F194="",0,1)</f>
        <v/>
      </c>
      <c r="Y194" s="23">
        <f>IF(OR(F194="",Q194),0,IF(AND(ISNUMBER(K194),S194&lt;&gt;""),0,1))</f>
        <v/>
      </c>
      <c r="Z194" s="23">
        <f>IF(C194="",0,SUMPRODUCT(MAX(('Scales'!$V$6:$V$125&lt;&gt;"")*ISNUMBER(SEARCH('Scales'!$V$6:$V$125," "&amp;C194&amp;" "))*(ROW('Scales'!$V$6:$V$125)-5))))</f>
        <v/>
      </c>
      <c r="AA194" s="23">
        <f>IF(F194="","",IFERROR(IF(INDEX('Scales'!$H$6:$H$15,MATCH(O194,'Scales'!$E$6:$E$15,0))="",9E+99,INDEX('Scales'!$H$6:$H$15,MATCH(O194,'Scales'!$E$6:$E$15,0))),9E+99))</f>
        <v/>
      </c>
      <c r="AB194" s="23">
        <f>IF(N194="","",IF(AND(ISNUMBER(F194),N194&gt;0,N194&lt;=1,AA194=100),N194*100,N194))</f>
        <v/>
      </c>
    </row>
    <row r="195">
      <c r="A195" s="24" t="n"/>
      <c r="B195" s="18" t="n"/>
      <c r="C195" s="18" t="n"/>
      <c r="D195" s="18" t="n"/>
      <c r="E195" s="25" t="n"/>
      <c r="F195" s="24" t="n"/>
      <c r="G195" s="18" t="n"/>
      <c r="H195" s="24" t="n"/>
      <c r="I195" s="19">
        <f>IF(AND(C195="",D195=""),"",IF(D195&lt;&gt;"",D195,IF(Z195=0,"Other",INDEX('Scales'!$W$6:$W$125,Z195))))</f>
        <v/>
      </c>
      <c r="J195" s="26">
        <f>IF(OR(F195="",Q195,O195=0),"",IF(P195="Exact match",IFERROR(INDEX('Scales'!$N$6:$N$125,MATCH(O195&amp;"|"&amp;M195,'Scales'!$O$6:$O$125,0)),""),IF(ISNUMBER(AB195),IF(P195="4.0 points","",IF(AND(AB195&gt;=0,AB195&lt;=AA195),IFERROR(INDEX('Scales'!$N$6:$N$125,MATCH(O195&amp;"|"&amp;SUMPRODUCT(MAX(('Scales'!$K$6:$K$125=O195)*('Scales'!$M$6:$M$125&lt;=AB195)*'Scales'!$M$6:$M$125)),'Scales'!$O$6:$O$125,0)),""),"")),IFERROR(INDEX('Scales'!$N$6:$N$125,MATCH("1|"&amp;M195,'Scales'!$O$6:$O$125,0)),""))))</f>
        <v/>
      </c>
      <c r="K195" s="27">
        <f>IF(OR(F195="",Q195),"",IF(AND(P195="4.0 points",ISNUMBER(AB195)),IF(AND(AB195&gt;=0,AB195&lt;=AA195),MIN(4,AB195),""),IF(J195="","",IFERROR(INDEX('Scales'!$B$6:$C$18,MATCH(J195,'Scales'!$A$6:$A$18,0),'Scales'!$B$3),""))))</f>
        <v/>
      </c>
      <c r="L195" s="19">
        <f>IF(AND(A195="",C195="",F195=""),"",IF(F195="","Add a grade",IF(Q195,"Not counted (P, W, I grade)",IF(O195=0,"Unknown scale: pick one in column G",IF(NOT(ISNUMBER(K195)),"Check grade: not valid on this scale",IF(S195="","Check credits: use a number",IF(U195=1,"Counted","Not counted (settings)")))))))</f>
        <v/>
      </c>
      <c r="M195" s="23">
        <f>IF(F195="","",SUBSTITUTE(SUBSTITUTE(SUBSTITUTE(SUBSTITUTE(UPPER(TRIM(F195)),"%",""),"PLUS","+"),"MINUS","-")," ",""))</f>
        <v/>
      </c>
      <c r="N195" s="23">
        <f>IF(M195="","",IFERROR(VALUE(M195),""))</f>
        <v/>
      </c>
      <c r="O195" s="23">
        <f>IF(F195="","",IF(G195="",'Scales'!$F$3,IFERROR(INDEX('Scales'!$E$6:$E$15,MATCH(G195,'Scales'!$F$6:$F$15,0)),0)))</f>
        <v/>
      </c>
      <c r="P195" s="23">
        <f>IF(F195="","",IFERROR(INDEX('Scales'!$G$6:$G$15,MATCH(O195,'Scales'!$E$6:$E$15,0)),""))</f>
        <v/>
      </c>
      <c r="Q195" s="23">
        <f>IF(M195="",FALSE,COUNTIF('Scales'!$Q$6:$Q$35,M195)&gt;0)</f>
        <v/>
      </c>
      <c r="R195" s="23">
        <f>IF(A195="","",IF(ISNUMBER(A195),A195,IFERROR(VALUE(A195),IF(ISNUMBER(SEARCH("12",A195)),12,IF(ISNUMBER(SEARCH("11",A195)),11,IF(ISNUMBER(SEARCH("10",A195)),10,IF(ISNUMBER(SEARCH("9",A195)),9,IF(ISNUMBER(SEARCH("고1",A195)),10,IF(ISNUMBER(SEARCH("고2",A195)),11,IF(ISNUMBER(SEARCH("고3",A195)),12,IF(ISNUMBER(SEARCH("중3",A195)),9,IF(ISNUMBER(SEARCH("FRESH",A195)),9,IF(ISNUMBER(SEARCH("SOPH",A195)),10,IF(ISNUMBER(SEARCH("JUN",A195)),11,IF(ISNUMBER(SEARCH("SEN",A195)),12,"")))))))))))))))</f>
        <v/>
      </c>
      <c r="S195" s="23">
        <f>IF(E195="",1,IF(ISNUMBER(E195),IF(E195&gt;=0,E195,""),""))</f>
        <v/>
      </c>
      <c r="T195" s="23">
        <f>IFERROR(INDEX('Scales'!$T$6:$T$17,MATCH(I195,'Scales'!$S$6:$S$17,0))="Yes",FALSE)</f>
        <v/>
      </c>
      <c r="U195" s="23">
        <f>IF(AND(ISNUMBER(K195),ISNUMBER(S195),H195&lt;&gt;"No",OR(R195="",AND(R195&gt;='Start Here'!$C$7,R195&lt;='Start Here'!$C$8)),OR('Start Here'!$C$9="All graded courses",T195)),1,0)</f>
        <v/>
      </c>
      <c r="V195" s="23">
        <f>IF(U195=1,K195*S195,0)</f>
        <v/>
      </c>
      <c r="W195" s="23">
        <f>IF(U195=1,S195,0)</f>
        <v/>
      </c>
      <c r="X195" s="23">
        <f>IF(F195="",0,1)</f>
        <v/>
      </c>
      <c r="Y195" s="23">
        <f>IF(OR(F195="",Q195),0,IF(AND(ISNUMBER(K195),S195&lt;&gt;""),0,1))</f>
        <v/>
      </c>
      <c r="Z195" s="23">
        <f>IF(C195="",0,SUMPRODUCT(MAX(('Scales'!$V$6:$V$125&lt;&gt;"")*ISNUMBER(SEARCH('Scales'!$V$6:$V$125," "&amp;C195&amp;" "))*(ROW('Scales'!$V$6:$V$125)-5))))</f>
        <v/>
      </c>
      <c r="AA195" s="23">
        <f>IF(F195="","",IFERROR(IF(INDEX('Scales'!$H$6:$H$15,MATCH(O195,'Scales'!$E$6:$E$15,0))="",9E+99,INDEX('Scales'!$H$6:$H$15,MATCH(O195,'Scales'!$E$6:$E$15,0))),9E+99))</f>
        <v/>
      </c>
      <c r="AB195" s="23">
        <f>IF(N195="","",IF(AND(ISNUMBER(F195),N195&gt;0,N195&lt;=1,AA195=100),N195*100,N195))</f>
        <v/>
      </c>
    </row>
    <row r="196">
      <c r="A196" s="24" t="n"/>
      <c r="B196" s="18" t="n"/>
      <c r="C196" s="18" t="n"/>
      <c r="D196" s="18" t="n"/>
      <c r="E196" s="25" t="n"/>
      <c r="F196" s="24" t="n"/>
      <c r="G196" s="18" t="n"/>
      <c r="H196" s="24" t="n"/>
      <c r="I196" s="19">
        <f>IF(AND(C196="",D196=""),"",IF(D196&lt;&gt;"",D196,IF(Z196=0,"Other",INDEX('Scales'!$W$6:$W$125,Z196))))</f>
        <v/>
      </c>
      <c r="J196" s="26">
        <f>IF(OR(F196="",Q196,O196=0),"",IF(P196="Exact match",IFERROR(INDEX('Scales'!$N$6:$N$125,MATCH(O196&amp;"|"&amp;M196,'Scales'!$O$6:$O$125,0)),""),IF(ISNUMBER(AB196),IF(P196="4.0 points","",IF(AND(AB196&gt;=0,AB196&lt;=AA196),IFERROR(INDEX('Scales'!$N$6:$N$125,MATCH(O196&amp;"|"&amp;SUMPRODUCT(MAX(('Scales'!$K$6:$K$125=O196)*('Scales'!$M$6:$M$125&lt;=AB196)*'Scales'!$M$6:$M$125)),'Scales'!$O$6:$O$125,0)),""),"")),IFERROR(INDEX('Scales'!$N$6:$N$125,MATCH("1|"&amp;M196,'Scales'!$O$6:$O$125,0)),""))))</f>
        <v/>
      </c>
      <c r="K196" s="27">
        <f>IF(OR(F196="",Q196),"",IF(AND(P196="4.0 points",ISNUMBER(AB196)),IF(AND(AB196&gt;=0,AB196&lt;=AA196),MIN(4,AB196),""),IF(J196="","",IFERROR(INDEX('Scales'!$B$6:$C$18,MATCH(J196,'Scales'!$A$6:$A$18,0),'Scales'!$B$3),""))))</f>
        <v/>
      </c>
      <c r="L196" s="19">
        <f>IF(AND(A196="",C196="",F196=""),"",IF(F196="","Add a grade",IF(Q196,"Not counted (P, W, I grade)",IF(O196=0,"Unknown scale: pick one in column G",IF(NOT(ISNUMBER(K196)),"Check grade: not valid on this scale",IF(S196="","Check credits: use a number",IF(U196=1,"Counted","Not counted (settings)")))))))</f>
        <v/>
      </c>
      <c r="M196" s="23">
        <f>IF(F196="","",SUBSTITUTE(SUBSTITUTE(SUBSTITUTE(SUBSTITUTE(UPPER(TRIM(F196)),"%",""),"PLUS","+"),"MINUS","-")," ",""))</f>
        <v/>
      </c>
      <c r="N196" s="23">
        <f>IF(M196="","",IFERROR(VALUE(M196),""))</f>
        <v/>
      </c>
      <c r="O196" s="23">
        <f>IF(F196="","",IF(G196="",'Scales'!$F$3,IFERROR(INDEX('Scales'!$E$6:$E$15,MATCH(G196,'Scales'!$F$6:$F$15,0)),0)))</f>
        <v/>
      </c>
      <c r="P196" s="23">
        <f>IF(F196="","",IFERROR(INDEX('Scales'!$G$6:$G$15,MATCH(O196,'Scales'!$E$6:$E$15,0)),""))</f>
        <v/>
      </c>
      <c r="Q196" s="23">
        <f>IF(M196="",FALSE,COUNTIF('Scales'!$Q$6:$Q$35,M196)&gt;0)</f>
        <v/>
      </c>
      <c r="R196" s="23">
        <f>IF(A196="","",IF(ISNUMBER(A196),A196,IFERROR(VALUE(A196),IF(ISNUMBER(SEARCH("12",A196)),12,IF(ISNUMBER(SEARCH("11",A196)),11,IF(ISNUMBER(SEARCH("10",A196)),10,IF(ISNUMBER(SEARCH("9",A196)),9,IF(ISNUMBER(SEARCH("고1",A196)),10,IF(ISNUMBER(SEARCH("고2",A196)),11,IF(ISNUMBER(SEARCH("고3",A196)),12,IF(ISNUMBER(SEARCH("중3",A196)),9,IF(ISNUMBER(SEARCH("FRESH",A196)),9,IF(ISNUMBER(SEARCH("SOPH",A196)),10,IF(ISNUMBER(SEARCH("JUN",A196)),11,IF(ISNUMBER(SEARCH("SEN",A196)),12,"")))))))))))))))</f>
        <v/>
      </c>
      <c r="S196" s="23">
        <f>IF(E196="",1,IF(ISNUMBER(E196),IF(E196&gt;=0,E196,""),""))</f>
        <v/>
      </c>
      <c r="T196" s="23">
        <f>IFERROR(INDEX('Scales'!$T$6:$T$17,MATCH(I196,'Scales'!$S$6:$S$17,0))="Yes",FALSE)</f>
        <v/>
      </c>
      <c r="U196" s="23">
        <f>IF(AND(ISNUMBER(K196),ISNUMBER(S196),H196&lt;&gt;"No",OR(R196="",AND(R196&gt;='Start Here'!$C$7,R196&lt;='Start Here'!$C$8)),OR('Start Here'!$C$9="All graded courses",T196)),1,0)</f>
        <v/>
      </c>
      <c r="V196" s="23">
        <f>IF(U196=1,K196*S196,0)</f>
        <v/>
      </c>
      <c r="W196" s="23">
        <f>IF(U196=1,S196,0)</f>
        <v/>
      </c>
      <c r="X196" s="23">
        <f>IF(F196="",0,1)</f>
        <v/>
      </c>
      <c r="Y196" s="23">
        <f>IF(OR(F196="",Q196),0,IF(AND(ISNUMBER(K196),S196&lt;&gt;""),0,1))</f>
        <v/>
      </c>
      <c r="Z196" s="23">
        <f>IF(C196="",0,SUMPRODUCT(MAX(('Scales'!$V$6:$V$125&lt;&gt;"")*ISNUMBER(SEARCH('Scales'!$V$6:$V$125," "&amp;C196&amp;" "))*(ROW('Scales'!$V$6:$V$125)-5))))</f>
        <v/>
      </c>
      <c r="AA196" s="23">
        <f>IF(F196="","",IFERROR(IF(INDEX('Scales'!$H$6:$H$15,MATCH(O196,'Scales'!$E$6:$E$15,0))="",9E+99,INDEX('Scales'!$H$6:$H$15,MATCH(O196,'Scales'!$E$6:$E$15,0))),9E+99))</f>
        <v/>
      </c>
      <c r="AB196" s="23">
        <f>IF(N196="","",IF(AND(ISNUMBER(F196),N196&gt;0,N196&lt;=1,AA196=100),N196*100,N196))</f>
        <v/>
      </c>
    </row>
    <row r="197">
      <c r="A197" s="24" t="n"/>
      <c r="B197" s="18" t="n"/>
      <c r="C197" s="18" t="n"/>
      <c r="D197" s="18" t="n"/>
      <c r="E197" s="25" t="n"/>
      <c r="F197" s="24" t="n"/>
      <c r="G197" s="18" t="n"/>
      <c r="H197" s="24" t="n"/>
      <c r="I197" s="19">
        <f>IF(AND(C197="",D197=""),"",IF(D197&lt;&gt;"",D197,IF(Z197=0,"Other",INDEX('Scales'!$W$6:$W$125,Z197))))</f>
        <v/>
      </c>
      <c r="J197" s="26">
        <f>IF(OR(F197="",Q197,O197=0),"",IF(P197="Exact match",IFERROR(INDEX('Scales'!$N$6:$N$125,MATCH(O197&amp;"|"&amp;M197,'Scales'!$O$6:$O$125,0)),""),IF(ISNUMBER(AB197),IF(P197="4.0 points","",IF(AND(AB197&gt;=0,AB197&lt;=AA197),IFERROR(INDEX('Scales'!$N$6:$N$125,MATCH(O197&amp;"|"&amp;SUMPRODUCT(MAX(('Scales'!$K$6:$K$125=O197)*('Scales'!$M$6:$M$125&lt;=AB197)*'Scales'!$M$6:$M$125)),'Scales'!$O$6:$O$125,0)),""),"")),IFERROR(INDEX('Scales'!$N$6:$N$125,MATCH("1|"&amp;M197,'Scales'!$O$6:$O$125,0)),""))))</f>
        <v/>
      </c>
      <c r="K197" s="27">
        <f>IF(OR(F197="",Q197),"",IF(AND(P197="4.0 points",ISNUMBER(AB197)),IF(AND(AB197&gt;=0,AB197&lt;=AA197),MIN(4,AB197),""),IF(J197="","",IFERROR(INDEX('Scales'!$B$6:$C$18,MATCH(J197,'Scales'!$A$6:$A$18,0),'Scales'!$B$3),""))))</f>
        <v/>
      </c>
      <c r="L197" s="19">
        <f>IF(AND(A197="",C197="",F197=""),"",IF(F197="","Add a grade",IF(Q197,"Not counted (P, W, I grade)",IF(O197=0,"Unknown scale: pick one in column G",IF(NOT(ISNUMBER(K197)),"Check grade: not valid on this scale",IF(S197="","Check credits: use a number",IF(U197=1,"Counted","Not counted (settings)")))))))</f>
        <v/>
      </c>
      <c r="M197" s="23">
        <f>IF(F197="","",SUBSTITUTE(SUBSTITUTE(SUBSTITUTE(SUBSTITUTE(UPPER(TRIM(F197)),"%",""),"PLUS","+"),"MINUS","-")," ",""))</f>
        <v/>
      </c>
      <c r="N197" s="23">
        <f>IF(M197="","",IFERROR(VALUE(M197),""))</f>
        <v/>
      </c>
      <c r="O197" s="23">
        <f>IF(F197="","",IF(G197="",'Scales'!$F$3,IFERROR(INDEX('Scales'!$E$6:$E$15,MATCH(G197,'Scales'!$F$6:$F$15,0)),0)))</f>
        <v/>
      </c>
      <c r="P197" s="23">
        <f>IF(F197="","",IFERROR(INDEX('Scales'!$G$6:$G$15,MATCH(O197,'Scales'!$E$6:$E$15,0)),""))</f>
        <v/>
      </c>
      <c r="Q197" s="23">
        <f>IF(M197="",FALSE,COUNTIF('Scales'!$Q$6:$Q$35,M197)&gt;0)</f>
        <v/>
      </c>
      <c r="R197" s="23">
        <f>IF(A197="","",IF(ISNUMBER(A197),A197,IFERROR(VALUE(A197),IF(ISNUMBER(SEARCH("12",A197)),12,IF(ISNUMBER(SEARCH("11",A197)),11,IF(ISNUMBER(SEARCH("10",A197)),10,IF(ISNUMBER(SEARCH("9",A197)),9,IF(ISNUMBER(SEARCH("고1",A197)),10,IF(ISNUMBER(SEARCH("고2",A197)),11,IF(ISNUMBER(SEARCH("고3",A197)),12,IF(ISNUMBER(SEARCH("중3",A197)),9,IF(ISNUMBER(SEARCH("FRESH",A197)),9,IF(ISNUMBER(SEARCH("SOPH",A197)),10,IF(ISNUMBER(SEARCH("JUN",A197)),11,IF(ISNUMBER(SEARCH("SEN",A197)),12,"")))))))))))))))</f>
        <v/>
      </c>
      <c r="S197" s="23">
        <f>IF(E197="",1,IF(ISNUMBER(E197),IF(E197&gt;=0,E197,""),""))</f>
        <v/>
      </c>
      <c r="T197" s="23">
        <f>IFERROR(INDEX('Scales'!$T$6:$T$17,MATCH(I197,'Scales'!$S$6:$S$17,0))="Yes",FALSE)</f>
        <v/>
      </c>
      <c r="U197" s="23">
        <f>IF(AND(ISNUMBER(K197),ISNUMBER(S197),H197&lt;&gt;"No",OR(R197="",AND(R197&gt;='Start Here'!$C$7,R197&lt;='Start Here'!$C$8)),OR('Start Here'!$C$9="All graded courses",T197)),1,0)</f>
        <v/>
      </c>
      <c r="V197" s="23">
        <f>IF(U197=1,K197*S197,0)</f>
        <v/>
      </c>
      <c r="W197" s="23">
        <f>IF(U197=1,S197,0)</f>
        <v/>
      </c>
      <c r="X197" s="23">
        <f>IF(F197="",0,1)</f>
        <v/>
      </c>
      <c r="Y197" s="23">
        <f>IF(OR(F197="",Q197),0,IF(AND(ISNUMBER(K197),S197&lt;&gt;""),0,1))</f>
        <v/>
      </c>
      <c r="Z197" s="23">
        <f>IF(C197="",0,SUMPRODUCT(MAX(('Scales'!$V$6:$V$125&lt;&gt;"")*ISNUMBER(SEARCH('Scales'!$V$6:$V$125," "&amp;C197&amp;" "))*(ROW('Scales'!$V$6:$V$125)-5))))</f>
        <v/>
      </c>
      <c r="AA197" s="23">
        <f>IF(F197="","",IFERROR(IF(INDEX('Scales'!$H$6:$H$15,MATCH(O197,'Scales'!$E$6:$E$15,0))="",9E+99,INDEX('Scales'!$H$6:$H$15,MATCH(O197,'Scales'!$E$6:$E$15,0))),9E+99))</f>
        <v/>
      </c>
      <c r="AB197" s="23">
        <f>IF(N197="","",IF(AND(ISNUMBER(F197),N197&gt;0,N197&lt;=1,AA197=100),N197*100,N197))</f>
        <v/>
      </c>
    </row>
    <row r="198">
      <c r="A198" s="24" t="n"/>
      <c r="B198" s="18" t="n"/>
      <c r="C198" s="18" t="n"/>
      <c r="D198" s="18" t="n"/>
      <c r="E198" s="25" t="n"/>
      <c r="F198" s="24" t="n"/>
      <c r="G198" s="18" t="n"/>
      <c r="H198" s="24" t="n"/>
      <c r="I198" s="19">
        <f>IF(AND(C198="",D198=""),"",IF(D198&lt;&gt;"",D198,IF(Z198=0,"Other",INDEX('Scales'!$W$6:$W$125,Z198))))</f>
        <v/>
      </c>
      <c r="J198" s="26">
        <f>IF(OR(F198="",Q198,O198=0),"",IF(P198="Exact match",IFERROR(INDEX('Scales'!$N$6:$N$125,MATCH(O198&amp;"|"&amp;M198,'Scales'!$O$6:$O$125,0)),""),IF(ISNUMBER(AB198),IF(P198="4.0 points","",IF(AND(AB198&gt;=0,AB198&lt;=AA198),IFERROR(INDEX('Scales'!$N$6:$N$125,MATCH(O198&amp;"|"&amp;SUMPRODUCT(MAX(('Scales'!$K$6:$K$125=O198)*('Scales'!$M$6:$M$125&lt;=AB198)*'Scales'!$M$6:$M$125)),'Scales'!$O$6:$O$125,0)),""),"")),IFERROR(INDEX('Scales'!$N$6:$N$125,MATCH("1|"&amp;M198,'Scales'!$O$6:$O$125,0)),""))))</f>
        <v/>
      </c>
      <c r="K198" s="27">
        <f>IF(OR(F198="",Q198),"",IF(AND(P198="4.0 points",ISNUMBER(AB198)),IF(AND(AB198&gt;=0,AB198&lt;=AA198),MIN(4,AB198),""),IF(J198="","",IFERROR(INDEX('Scales'!$B$6:$C$18,MATCH(J198,'Scales'!$A$6:$A$18,0),'Scales'!$B$3),""))))</f>
        <v/>
      </c>
      <c r="L198" s="19">
        <f>IF(AND(A198="",C198="",F198=""),"",IF(F198="","Add a grade",IF(Q198,"Not counted (P, W, I grade)",IF(O198=0,"Unknown scale: pick one in column G",IF(NOT(ISNUMBER(K198)),"Check grade: not valid on this scale",IF(S198="","Check credits: use a number",IF(U198=1,"Counted","Not counted (settings)")))))))</f>
        <v/>
      </c>
      <c r="M198" s="23">
        <f>IF(F198="","",SUBSTITUTE(SUBSTITUTE(SUBSTITUTE(SUBSTITUTE(UPPER(TRIM(F198)),"%",""),"PLUS","+"),"MINUS","-")," ",""))</f>
        <v/>
      </c>
      <c r="N198" s="23">
        <f>IF(M198="","",IFERROR(VALUE(M198),""))</f>
        <v/>
      </c>
      <c r="O198" s="23">
        <f>IF(F198="","",IF(G198="",'Scales'!$F$3,IFERROR(INDEX('Scales'!$E$6:$E$15,MATCH(G198,'Scales'!$F$6:$F$15,0)),0)))</f>
        <v/>
      </c>
      <c r="P198" s="23">
        <f>IF(F198="","",IFERROR(INDEX('Scales'!$G$6:$G$15,MATCH(O198,'Scales'!$E$6:$E$15,0)),""))</f>
        <v/>
      </c>
      <c r="Q198" s="23">
        <f>IF(M198="",FALSE,COUNTIF('Scales'!$Q$6:$Q$35,M198)&gt;0)</f>
        <v/>
      </c>
      <c r="R198" s="23">
        <f>IF(A198="","",IF(ISNUMBER(A198),A198,IFERROR(VALUE(A198),IF(ISNUMBER(SEARCH("12",A198)),12,IF(ISNUMBER(SEARCH("11",A198)),11,IF(ISNUMBER(SEARCH("10",A198)),10,IF(ISNUMBER(SEARCH("9",A198)),9,IF(ISNUMBER(SEARCH("고1",A198)),10,IF(ISNUMBER(SEARCH("고2",A198)),11,IF(ISNUMBER(SEARCH("고3",A198)),12,IF(ISNUMBER(SEARCH("중3",A198)),9,IF(ISNUMBER(SEARCH("FRESH",A198)),9,IF(ISNUMBER(SEARCH("SOPH",A198)),10,IF(ISNUMBER(SEARCH("JUN",A198)),11,IF(ISNUMBER(SEARCH("SEN",A198)),12,"")))))))))))))))</f>
        <v/>
      </c>
      <c r="S198" s="23">
        <f>IF(E198="",1,IF(ISNUMBER(E198),IF(E198&gt;=0,E198,""),""))</f>
        <v/>
      </c>
      <c r="T198" s="23">
        <f>IFERROR(INDEX('Scales'!$T$6:$T$17,MATCH(I198,'Scales'!$S$6:$S$17,0))="Yes",FALSE)</f>
        <v/>
      </c>
      <c r="U198" s="23">
        <f>IF(AND(ISNUMBER(K198),ISNUMBER(S198),H198&lt;&gt;"No",OR(R198="",AND(R198&gt;='Start Here'!$C$7,R198&lt;='Start Here'!$C$8)),OR('Start Here'!$C$9="All graded courses",T198)),1,0)</f>
        <v/>
      </c>
      <c r="V198" s="23">
        <f>IF(U198=1,K198*S198,0)</f>
        <v/>
      </c>
      <c r="W198" s="23">
        <f>IF(U198=1,S198,0)</f>
        <v/>
      </c>
      <c r="X198" s="23">
        <f>IF(F198="",0,1)</f>
        <v/>
      </c>
      <c r="Y198" s="23">
        <f>IF(OR(F198="",Q198),0,IF(AND(ISNUMBER(K198),S198&lt;&gt;""),0,1))</f>
        <v/>
      </c>
      <c r="Z198" s="23">
        <f>IF(C198="",0,SUMPRODUCT(MAX(('Scales'!$V$6:$V$125&lt;&gt;"")*ISNUMBER(SEARCH('Scales'!$V$6:$V$125," "&amp;C198&amp;" "))*(ROW('Scales'!$V$6:$V$125)-5))))</f>
        <v/>
      </c>
      <c r="AA198" s="23">
        <f>IF(F198="","",IFERROR(IF(INDEX('Scales'!$H$6:$H$15,MATCH(O198,'Scales'!$E$6:$E$15,0))="",9E+99,INDEX('Scales'!$H$6:$H$15,MATCH(O198,'Scales'!$E$6:$E$15,0))),9E+99))</f>
        <v/>
      </c>
      <c r="AB198" s="23">
        <f>IF(N198="","",IF(AND(ISNUMBER(F198),N198&gt;0,N198&lt;=1,AA198=100),N198*100,N198))</f>
        <v/>
      </c>
    </row>
    <row r="199">
      <c r="A199" s="24" t="n"/>
      <c r="B199" s="18" t="n"/>
      <c r="C199" s="18" t="n"/>
      <c r="D199" s="18" t="n"/>
      <c r="E199" s="25" t="n"/>
      <c r="F199" s="24" t="n"/>
      <c r="G199" s="18" t="n"/>
      <c r="H199" s="24" t="n"/>
      <c r="I199" s="19">
        <f>IF(AND(C199="",D199=""),"",IF(D199&lt;&gt;"",D199,IF(Z199=0,"Other",INDEX('Scales'!$W$6:$W$125,Z199))))</f>
        <v/>
      </c>
      <c r="J199" s="26">
        <f>IF(OR(F199="",Q199,O199=0),"",IF(P199="Exact match",IFERROR(INDEX('Scales'!$N$6:$N$125,MATCH(O199&amp;"|"&amp;M199,'Scales'!$O$6:$O$125,0)),""),IF(ISNUMBER(AB199),IF(P199="4.0 points","",IF(AND(AB199&gt;=0,AB199&lt;=AA199),IFERROR(INDEX('Scales'!$N$6:$N$125,MATCH(O199&amp;"|"&amp;SUMPRODUCT(MAX(('Scales'!$K$6:$K$125=O199)*('Scales'!$M$6:$M$125&lt;=AB199)*'Scales'!$M$6:$M$125)),'Scales'!$O$6:$O$125,0)),""),"")),IFERROR(INDEX('Scales'!$N$6:$N$125,MATCH("1|"&amp;M199,'Scales'!$O$6:$O$125,0)),""))))</f>
        <v/>
      </c>
      <c r="K199" s="27">
        <f>IF(OR(F199="",Q199),"",IF(AND(P199="4.0 points",ISNUMBER(AB199)),IF(AND(AB199&gt;=0,AB199&lt;=AA199),MIN(4,AB199),""),IF(J199="","",IFERROR(INDEX('Scales'!$B$6:$C$18,MATCH(J199,'Scales'!$A$6:$A$18,0),'Scales'!$B$3),""))))</f>
        <v/>
      </c>
      <c r="L199" s="19">
        <f>IF(AND(A199="",C199="",F199=""),"",IF(F199="","Add a grade",IF(Q199,"Not counted (P, W, I grade)",IF(O199=0,"Unknown scale: pick one in column G",IF(NOT(ISNUMBER(K199)),"Check grade: not valid on this scale",IF(S199="","Check credits: use a number",IF(U199=1,"Counted","Not counted (settings)")))))))</f>
        <v/>
      </c>
      <c r="M199" s="23">
        <f>IF(F199="","",SUBSTITUTE(SUBSTITUTE(SUBSTITUTE(SUBSTITUTE(UPPER(TRIM(F199)),"%",""),"PLUS","+"),"MINUS","-")," ",""))</f>
        <v/>
      </c>
      <c r="N199" s="23">
        <f>IF(M199="","",IFERROR(VALUE(M199),""))</f>
        <v/>
      </c>
      <c r="O199" s="23">
        <f>IF(F199="","",IF(G199="",'Scales'!$F$3,IFERROR(INDEX('Scales'!$E$6:$E$15,MATCH(G199,'Scales'!$F$6:$F$15,0)),0)))</f>
        <v/>
      </c>
      <c r="P199" s="23">
        <f>IF(F199="","",IFERROR(INDEX('Scales'!$G$6:$G$15,MATCH(O199,'Scales'!$E$6:$E$15,0)),""))</f>
        <v/>
      </c>
      <c r="Q199" s="23">
        <f>IF(M199="",FALSE,COUNTIF('Scales'!$Q$6:$Q$35,M199)&gt;0)</f>
        <v/>
      </c>
      <c r="R199" s="23">
        <f>IF(A199="","",IF(ISNUMBER(A199),A199,IFERROR(VALUE(A199),IF(ISNUMBER(SEARCH("12",A199)),12,IF(ISNUMBER(SEARCH("11",A199)),11,IF(ISNUMBER(SEARCH("10",A199)),10,IF(ISNUMBER(SEARCH("9",A199)),9,IF(ISNUMBER(SEARCH("고1",A199)),10,IF(ISNUMBER(SEARCH("고2",A199)),11,IF(ISNUMBER(SEARCH("고3",A199)),12,IF(ISNUMBER(SEARCH("중3",A199)),9,IF(ISNUMBER(SEARCH("FRESH",A199)),9,IF(ISNUMBER(SEARCH("SOPH",A199)),10,IF(ISNUMBER(SEARCH("JUN",A199)),11,IF(ISNUMBER(SEARCH("SEN",A199)),12,"")))))))))))))))</f>
        <v/>
      </c>
      <c r="S199" s="23">
        <f>IF(E199="",1,IF(ISNUMBER(E199),IF(E199&gt;=0,E199,""),""))</f>
        <v/>
      </c>
      <c r="T199" s="23">
        <f>IFERROR(INDEX('Scales'!$T$6:$T$17,MATCH(I199,'Scales'!$S$6:$S$17,0))="Yes",FALSE)</f>
        <v/>
      </c>
      <c r="U199" s="23">
        <f>IF(AND(ISNUMBER(K199),ISNUMBER(S199),H199&lt;&gt;"No",OR(R199="",AND(R199&gt;='Start Here'!$C$7,R199&lt;='Start Here'!$C$8)),OR('Start Here'!$C$9="All graded courses",T199)),1,0)</f>
        <v/>
      </c>
      <c r="V199" s="23">
        <f>IF(U199=1,K199*S199,0)</f>
        <v/>
      </c>
      <c r="W199" s="23">
        <f>IF(U199=1,S199,0)</f>
        <v/>
      </c>
      <c r="X199" s="23">
        <f>IF(F199="",0,1)</f>
        <v/>
      </c>
      <c r="Y199" s="23">
        <f>IF(OR(F199="",Q199),0,IF(AND(ISNUMBER(K199),S199&lt;&gt;""),0,1))</f>
        <v/>
      </c>
      <c r="Z199" s="23">
        <f>IF(C199="",0,SUMPRODUCT(MAX(('Scales'!$V$6:$V$125&lt;&gt;"")*ISNUMBER(SEARCH('Scales'!$V$6:$V$125," "&amp;C199&amp;" "))*(ROW('Scales'!$V$6:$V$125)-5))))</f>
        <v/>
      </c>
      <c r="AA199" s="23">
        <f>IF(F199="","",IFERROR(IF(INDEX('Scales'!$H$6:$H$15,MATCH(O199,'Scales'!$E$6:$E$15,0))="",9E+99,INDEX('Scales'!$H$6:$H$15,MATCH(O199,'Scales'!$E$6:$E$15,0))),9E+99))</f>
        <v/>
      </c>
      <c r="AB199" s="23">
        <f>IF(N199="","",IF(AND(ISNUMBER(F199),N199&gt;0,N199&lt;=1,AA199=100),N199*100,N199))</f>
        <v/>
      </c>
    </row>
    <row r="200">
      <c r="A200" s="24" t="n"/>
      <c r="B200" s="18" t="n"/>
      <c r="C200" s="18" t="n"/>
      <c r="D200" s="18" t="n"/>
      <c r="E200" s="25" t="n"/>
      <c r="F200" s="24" t="n"/>
      <c r="G200" s="18" t="n"/>
      <c r="H200" s="24" t="n"/>
      <c r="I200" s="19">
        <f>IF(AND(C200="",D200=""),"",IF(D200&lt;&gt;"",D200,IF(Z200=0,"Other",INDEX('Scales'!$W$6:$W$125,Z200))))</f>
        <v/>
      </c>
      <c r="J200" s="26">
        <f>IF(OR(F200="",Q200,O200=0),"",IF(P200="Exact match",IFERROR(INDEX('Scales'!$N$6:$N$125,MATCH(O200&amp;"|"&amp;M200,'Scales'!$O$6:$O$125,0)),""),IF(ISNUMBER(AB200),IF(P200="4.0 points","",IF(AND(AB200&gt;=0,AB200&lt;=AA200),IFERROR(INDEX('Scales'!$N$6:$N$125,MATCH(O200&amp;"|"&amp;SUMPRODUCT(MAX(('Scales'!$K$6:$K$125=O200)*('Scales'!$M$6:$M$125&lt;=AB200)*'Scales'!$M$6:$M$125)),'Scales'!$O$6:$O$125,0)),""),"")),IFERROR(INDEX('Scales'!$N$6:$N$125,MATCH("1|"&amp;M200,'Scales'!$O$6:$O$125,0)),""))))</f>
        <v/>
      </c>
      <c r="K200" s="27">
        <f>IF(OR(F200="",Q200),"",IF(AND(P200="4.0 points",ISNUMBER(AB200)),IF(AND(AB200&gt;=0,AB200&lt;=AA200),MIN(4,AB200),""),IF(J200="","",IFERROR(INDEX('Scales'!$B$6:$C$18,MATCH(J200,'Scales'!$A$6:$A$18,0),'Scales'!$B$3),""))))</f>
        <v/>
      </c>
      <c r="L200" s="19">
        <f>IF(AND(A200="",C200="",F200=""),"",IF(F200="","Add a grade",IF(Q200,"Not counted (P, W, I grade)",IF(O200=0,"Unknown scale: pick one in column G",IF(NOT(ISNUMBER(K200)),"Check grade: not valid on this scale",IF(S200="","Check credits: use a number",IF(U200=1,"Counted","Not counted (settings)")))))))</f>
        <v/>
      </c>
      <c r="M200" s="23">
        <f>IF(F200="","",SUBSTITUTE(SUBSTITUTE(SUBSTITUTE(SUBSTITUTE(UPPER(TRIM(F200)),"%",""),"PLUS","+"),"MINUS","-")," ",""))</f>
        <v/>
      </c>
      <c r="N200" s="23">
        <f>IF(M200="","",IFERROR(VALUE(M200),""))</f>
        <v/>
      </c>
      <c r="O200" s="23">
        <f>IF(F200="","",IF(G200="",'Scales'!$F$3,IFERROR(INDEX('Scales'!$E$6:$E$15,MATCH(G200,'Scales'!$F$6:$F$15,0)),0)))</f>
        <v/>
      </c>
      <c r="P200" s="23">
        <f>IF(F200="","",IFERROR(INDEX('Scales'!$G$6:$G$15,MATCH(O200,'Scales'!$E$6:$E$15,0)),""))</f>
        <v/>
      </c>
      <c r="Q200" s="23">
        <f>IF(M200="",FALSE,COUNTIF('Scales'!$Q$6:$Q$35,M200)&gt;0)</f>
        <v/>
      </c>
      <c r="R200" s="23">
        <f>IF(A200="","",IF(ISNUMBER(A200),A200,IFERROR(VALUE(A200),IF(ISNUMBER(SEARCH("12",A200)),12,IF(ISNUMBER(SEARCH("11",A200)),11,IF(ISNUMBER(SEARCH("10",A200)),10,IF(ISNUMBER(SEARCH("9",A200)),9,IF(ISNUMBER(SEARCH("고1",A200)),10,IF(ISNUMBER(SEARCH("고2",A200)),11,IF(ISNUMBER(SEARCH("고3",A200)),12,IF(ISNUMBER(SEARCH("중3",A200)),9,IF(ISNUMBER(SEARCH("FRESH",A200)),9,IF(ISNUMBER(SEARCH("SOPH",A200)),10,IF(ISNUMBER(SEARCH("JUN",A200)),11,IF(ISNUMBER(SEARCH("SEN",A200)),12,"")))))))))))))))</f>
        <v/>
      </c>
      <c r="S200" s="23">
        <f>IF(E200="",1,IF(ISNUMBER(E200),IF(E200&gt;=0,E200,""),""))</f>
        <v/>
      </c>
      <c r="T200" s="23">
        <f>IFERROR(INDEX('Scales'!$T$6:$T$17,MATCH(I200,'Scales'!$S$6:$S$17,0))="Yes",FALSE)</f>
        <v/>
      </c>
      <c r="U200" s="23">
        <f>IF(AND(ISNUMBER(K200),ISNUMBER(S200),H200&lt;&gt;"No",OR(R200="",AND(R200&gt;='Start Here'!$C$7,R200&lt;='Start Here'!$C$8)),OR('Start Here'!$C$9="All graded courses",T200)),1,0)</f>
        <v/>
      </c>
      <c r="V200" s="23">
        <f>IF(U200=1,K200*S200,0)</f>
        <v/>
      </c>
      <c r="W200" s="23">
        <f>IF(U200=1,S200,0)</f>
        <v/>
      </c>
      <c r="X200" s="23">
        <f>IF(F200="",0,1)</f>
        <v/>
      </c>
      <c r="Y200" s="23">
        <f>IF(OR(F200="",Q200),0,IF(AND(ISNUMBER(K200),S200&lt;&gt;""),0,1))</f>
        <v/>
      </c>
      <c r="Z200" s="23">
        <f>IF(C200="",0,SUMPRODUCT(MAX(('Scales'!$V$6:$V$125&lt;&gt;"")*ISNUMBER(SEARCH('Scales'!$V$6:$V$125," "&amp;C200&amp;" "))*(ROW('Scales'!$V$6:$V$125)-5))))</f>
        <v/>
      </c>
      <c r="AA200" s="23">
        <f>IF(F200="","",IFERROR(IF(INDEX('Scales'!$H$6:$H$15,MATCH(O200,'Scales'!$E$6:$E$15,0))="",9E+99,INDEX('Scales'!$H$6:$H$15,MATCH(O200,'Scales'!$E$6:$E$15,0))),9E+99))</f>
        <v/>
      </c>
      <c r="AB200" s="23">
        <f>IF(N200="","",IF(AND(ISNUMBER(F200),N200&gt;0,N200&lt;=1,AA200=100),N200*100,N200))</f>
        <v/>
      </c>
    </row>
    <row r="201">
      <c r="A201" s="24" t="n"/>
      <c r="B201" s="18" t="n"/>
      <c r="C201" s="18" t="n"/>
      <c r="D201" s="18" t="n"/>
      <c r="E201" s="25" t="n"/>
      <c r="F201" s="24" t="n"/>
      <c r="G201" s="18" t="n"/>
      <c r="H201" s="24" t="n"/>
      <c r="I201" s="19">
        <f>IF(AND(C201="",D201=""),"",IF(D201&lt;&gt;"",D201,IF(Z201=0,"Other",INDEX('Scales'!$W$6:$W$125,Z201))))</f>
        <v/>
      </c>
      <c r="J201" s="26">
        <f>IF(OR(F201="",Q201,O201=0),"",IF(P201="Exact match",IFERROR(INDEX('Scales'!$N$6:$N$125,MATCH(O201&amp;"|"&amp;M201,'Scales'!$O$6:$O$125,0)),""),IF(ISNUMBER(AB201),IF(P201="4.0 points","",IF(AND(AB201&gt;=0,AB201&lt;=AA201),IFERROR(INDEX('Scales'!$N$6:$N$125,MATCH(O201&amp;"|"&amp;SUMPRODUCT(MAX(('Scales'!$K$6:$K$125=O201)*('Scales'!$M$6:$M$125&lt;=AB201)*'Scales'!$M$6:$M$125)),'Scales'!$O$6:$O$125,0)),""),"")),IFERROR(INDEX('Scales'!$N$6:$N$125,MATCH("1|"&amp;M201,'Scales'!$O$6:$O$125,0)),""))))</f>
        <v/>
      </c>
      <c r="K201" s="27">
        <f>IF(OR(F201="",Q201),"",IF(AND(P201="4.0 points",ISNUMBER(AB201)),IF(AND(AB201&gt;=0,AB201&lt;=AA201),MIN(4,AB201),""),IF(J201="","",IFERROR(INDEX('Scales'!$B$6:$C$18,MATCH(J201,'Scales'!$A$6:$A$18,0),'Scales'!$B$3),""))))</f>
        <v/>
      </c>
      <c r="L201" s="19">
        <f>IF(AND(A201="",C201="",F201=""),"",IF(F201="","Add a grade",IF(Q201,"Not counted (P, W, I grade)",IF(O201=0,"Unknown scale: pick one in column G",IF(NOT(ISNUMBER(K201)),"Check grade: not valid on this scale",IF(S201="","Check credits: use a number",IF(U201=1,"Counted","Not counted (settings)")))))))</f>
        <v/>
      </c>
      <c r="M201" s="23">
        <f>IF(F201="","",SUBSTITUTE(SUBSTITUTE(SUBSTITUTE(SUBSTITUTE(UPPER(TRIM(F201)),"%",""),"PLUS","+"),"MINUS","-")," ",""))</f>
        <v/>
      </c>
      <c r="N201" s="23">
        <f>IF(M201="","",IFERROR(VALUE(M201),""))</f>
        <v/>
      </c>
      <c r="O201" s="23">
        <f>IF(F201="","",IF(G201="",'Scales'!$F$3,IFERROR(INDEX('Scales'!$E$6:$E$15,MATCH(G201,'Scales'!$F$6:$F$15,0)),0)))</f>
        <v/>
      </c>
      <c r="P201" s="23">
        <f>IF(F201="","",IFERROR(INDEX('Scales'!$G$6:$G$15,MATCH(O201,'Scales'!$E$6:$E$15,0)),""))</f>
        <v/>
      </c>
      <c r="Q201" s="23">
        <f>IF(M201="",FALSE,COUNTIF('Scales'!$Q$6:$Q$35,M201)&gt;0)</f>
        <v/>
      </c>
      <c r="R201" s="23">
        <f>IF(A201="","",IF(ISNUMBER(A201),A201,IFERROR(VALUE(A201),IF(ISNUMBER(SEARCH("12",A201)),12,IF(ISNUMBER(SEARCH("11",A201)),11,IF(ISNUMBER(SEARCH("10",A201)),10,IF(ISNUMBER(SEARCH("9",A201)),9,IF(ISNUMBER(SEARCH("고1",A201)),10,IF(ISNUMBER(SEARCH("고2",A201)),11,IF(ISNUMBER(SEARCH("고3",A201)),12,IF(ISNUMBER(SEARCH("중3",A201)),9,IF(ISNUMBER(SEARCH("FRESH",A201)),9,IF(ISNUMBER(SEARCH("SOPH",A201)),10,IF(ISNUMBER(SEARCH("JUN",A201)),11,IF(ISNUMBER(SEARCH("SEN",A201)),12,"")))))))))))))))</f>
        <v/>
      </c>
      <c r="S201" s="23">
        <f>IF(E201="",1,IF(ISNUMBER(E201),IF(E201&gt;=0,E201,""),""))</f>
        <v/>
      </c>
      <c r="T201" s="23">
        <f>IFERROR(INDEX('Scales'!$T$6:$T$17,MATCH(I201,'Scales'!$S$6:$S$17,0))="Yes",FALSE)</f>
        <v/>
      </c>
      <c r="U201" s="23">
        <f>IF(AND(ISNUMBER(K201),ISNUMBER(S201),H201&lt;&gt;"No",OR(R201="",AND(R201&gt;='Start Here'!$C$7,R201&lt;='Start Here'!$C$8)),OR('Start Here'!$C$9="All graded courses",T201)),1,0)</f>
        <v/>
      </c>
      <c r="V201" s="23">
        <f>IF(U201=1,K201*S201,0)</f>
        <v/>
      </c>
      <c r="W201" s="23">
        <f>IF(U201=1,S201,0)</f>
        <v/>
      </c>
      <c r="X201" s="23">
        <f>IF(F201="",0,1)</f>
        <v/>
      </c>
      <c r="Y201" s="23">
        <f>IF(OR(F201="",Q201),0,IF(AND(ISNUMBER(K201),S201&lt;&gt;""),0,1))</f>
        <v/>
      </c>
      <c r="Z201" s="23">
        <f>IF(C201="",0,SUMPRODUCT(MAX(('Scales'!$V$6:$V$125&lt;&gt;"")*ISNUMBER(SEARCH('Scales'!$V$6:$V$125," "&amp;C201&amp;" "))*(ROW('Scales'!$V$6:$V$125)-5))))</f>
        <v/>
      </c>
      <c r="AA201" s="23">
        <f>IF(F201="","",IFERROR(IF(INDEX('Scales'!$H$6:$H$15,MATCH(O201,'Scales'!$E$6:$E$15,0))="",9E+99,INDEX('Scales'!$H$6:$H$15,MATCH(O201,'Scales'!$E$6:$E$15,0))),9E+99))</f>
        <v/>
      </c>
      <c r="AB201" s="23">
        <f>IF(N201="","",IF(AND(ISNUMBER(F201),N201&gt;0,N201&lt;=1,AA201=100),N201*100,N201))</f>
        <v/>
      </c>
    </row>
    <row r="202">
      <c r="A202" s="24" t="n"/>
      <c r="B202" s="18" t="n"/>
      <c r="C202" s="18" t="n"/>
      <c r="D202" s="18" t="n"/>
      <c r="E202" s="25" t="n"/>
      <c r="F202" s="24" t="n"/>
      <c r="G202" s="18" t="n"/>
      <c r="H202" s="24" t="n"/>
      <c r="I202" s="19">
        <f>IF(AND(C202="",D202=""),"",IF(D202&lt;&gt;"",D202,IF(Z202=0,"Other",INDEX('Scales'!$W$6:$W$125,Z202))))</f>
        <v/>
      </c>
      <c r="J202" s="26">
        <f>IF(OR(F202="",Q202,O202=0),"",IF(P202="Exact match",IFERROR(INDEX('Scales'!$N$6:$N$125,MATCH(O202&amp;"|"&amp;M202,'Scales'!$O$6:$O$125,0)),""),IF(ISNUMBER(AB202),IF(P202="4.0 points","",IF(AND(AB202&gt;=0,AB202&lt;=AA202),IFERROR(INDEX('Scales'!$N$6:$N$125,MATCH(O202&amp;"|"&amp;SUMPRODUCT(MAX(('Scales'!$K$6:$K$125=O202)*('Scales'!$M$6:$M$125&lt;=AB202)*'Scales'!$M$6:$M$125)),'Scales'!$O$6:$O$125,0)),""),"")),IFERROR(INDEX('Scales'!$N$6:$N$125,MATCH("1|"&amp;M202,'Scales'!$O$6:$O$125,0)),""))))</f>
        <v/>
      </c>
      <c r="K202" s="27">
        <f>IF(OR(F202="",Q202),"",IF(AND(P202="4.0 points",ISNUMBER(AB202)),IF(AND(AB202&gt;=0,AB202&lt;=AA202),MIN(4,AB202),""),IF(J202="","",IFERROR(INDEX('Scales'!$B$6:$C$18,MATCH(J202,'Scales'!$A$6:$A$18,0),'Scales'!$B$3),""))))</f>
        <v/>
      </c>
      <c r="L202" s="19">
        <f>IF(AND(A202="",C202="",F202=""),"",IF(F202="","Add a grade",IF(Q202,"Not counted (P, W, I grade)",IF(O202=0,"Unknown scale: pick one in column G",IF(NOT(ISNUMBER(K202)),"Check grade: not valid on this scale",IF(S202="","Check credits: use a number",IF(U202=1,"Counted","Not counted (settings)")))))))</f>
        <v/>
      </c>
      <c r="M202" s="23">
        <f>IF(F202="","",SUBSTITUTE(SUBSTITUTE(SUBSTITUTE(SUBSTITUTE(UPPER(TRIM(F202)),"%",""),"PLUS","+"),"MINUS","-")," ",""))</f>
        <v/>
      </c>
      <c r="N202" s="23">
        <f>IF(M202="","",IFERROR(VALUE(M202),""))</f>
        <v/>
      </c>
      <c r="O202" s="23">
        <f>IF(F202="","",IF(G202="",'Scales'!$F$3,IFERROR(INDEX('Scales'!$E$6:$E$15,MATCH(G202,'Scales'!$F$6:$F$15,0)),0)))</f>
        <v/>
      </c>
      <c r="P202" s="23">
        <f>IF(F202="","",IFERROR(INDEX('Scales'!$G$6:$G$15,MATCH(O202,'Scales'!$E$6:$E$15,0)),""))</f>
        <v/>
      </c>
      <c r="Q202" s="23">
        <f>IF(M202="",FALSE,COUNTIF('Scales'!$Q$6:$Q$35,M202)&gt;0)</f>
        <v/>
      </c>
      <c r="R202" s="23">
        <f>IF(A202="","",IF(ISNUMBER(A202),A202,IFERROR(VALUE(A202),IF(ISNUMBER(SEARCH("12",A202)),12,IF(ISNUMBER(SEARCH("11",A202)),11,IF(ISNUMBER(SEARCH("10",A202)),10,IF(ISNUMBER(SEARCH("9",A202)),9,IF(ISNUMBER(SEARCH("고1",A202)),10,IF(ISNUMBER(SEARCH("고2",A202)),11,IF(ISNUMBER(SEARCH("고3",A202)),12,IF(ISNUMBER(SEARCH("중3",A202)),9,IF(ISNUMBER(SEARCH("FRESH",A202)),9,IF(ISNUMBER(SEARCH("SOPH",A202)),10,IF(ISNUMBER(SEARCH("JUN",A202)),11,IF(ISNUMBER(SEARCH("SEN",A202)),12,"")))))))))))))))</f>
        <v/>
      </c>
      <c r="S202" s="23">
        <f>IF(E202="",1,IF(ISNUMBER(E202),IF(E202&gt;=0,E202,""),""))</f>
        <v/>
      </c>
      <c r="T202" s="23">
        <f>IFERROR(INDEX('Scales'!$T$6:$T$17,MATCH(I202,'Scales'!$S$6:$S$17,0))="Yes",FALSE)</f>
        <v/>
      </c>
      <c r="U202" s="23">
        <f>IF(AND(ISNUMBER(K202),ISNUMBER(S202),H202&lt;&gt;"No",OR(R202="",AND(R202&gt;='Start Here'!$C$7,R202&lt;='Start Here'!$C$8)),OR('Start Here'!$C$9="All graded courses",T202)),1,0)</f>
        <v/>
      </c>
      <c r="V202" s="23">
        <f>IF(U202=1,K202*S202,0)</f>
        <v/>
      </c>
      <c r="W202" s="23">
        <f>IF(U202=1,S202,0)</f>
        <v/>
      </c>
      <c r="X202" s="23">
        <f>IF(F202="",0,1)</f>
        <v/>
      </c>
      <c r="Y202" s="23">
        <f>IF(OR(F202="",Q202),0,IF(AND(ISNUMBER(K202),S202&lt;&gt;""),0,1))</f>
        <v/>
      </c>
      <c r="Z202" s="23">
        <f>IF(C202="",0,SUMPRODUCT(MAX(('Scales'!$V$6:$V$125&lt;&gt;"")*ISNUMBER(SEARCH('Scales'!$V$6:$V$125," "&amp;C202&amp;" "))*(ROW('Scales'!$V$6:$V$125)-5))))</f>
        <v/>
      </c>
      <c r="AA202" s="23">
        <f>IF(F202="","",IFERROR(IF(INDEX('Scales'!$H$6:$H$15,MATCH(O202,'Scales'!$E$6:$E$15,0))="",9E+99,INDEX('Scales'!$H$6:$H$15,MATCH(O202,'Scales'!$E$6:$E$15,0))),9E+99))</f>
        <v/>
      </c>
      <c r="AB202" s="23">
        <f>IF(N202="","",IF(AND(ISNUMBER(F202),N202&gt;0,N202&lt;=1,AA202=100),N202*100,N202))</f>
        <v/>
      </c>
    </row>
    <row r="203">
      <c r="A203" s="24" t="n"/>
      <c r="B203" s="18" t="n"/>
      <c r="C203" s="18" t="n"/>
      <c r="D203" s="18" t="n"/>
      <c r="E203" s="25" t="n"/>
      <c r="F203" s="24" t="n"/>
      <c r="G203" s="18" t="n"/>
      <c r="H203" s="24" t="n"/>
      <c r="I203" s="19">
        <f>IF(AND(C203="",D203=""),"",IF(D203&lt;&gt;"",D203,IF(Z203=0,"Other",INDEX('Scales'!$W$6:$W$125,Z203))))</f>
        <v/>
      </c>
      <c r="J203" s="26">
        <f>IF(OR(F203="",Q203,O203=0),"",IF(P203="Exact match",IFERROR(INDEX('Scales'!$N$6:$N$125,MATCH(O203&amp;"|"&amp;M203,'Scales'!$O$6:$O$125,0)),""),IF(ISNUMBER(AB203),IF(P203="4.0 points","",IF(AND(AB203&gt;=0,AB203&lt;=AA203),IFERROR(INDEX('Scales'!$N$6:$N$125,MATCH(O203&amp;"|"&amp;SUMPRODUCT(MAX(('Scales'!$K$6:$K$125=O203)*('Scales'!$M$6:$M$125&lt;=AB203)*'Scales'!$M$6:$M$125)),'Scales'!$O$6:$O$125,0)),""),"")),IFERROR(INDEX('Scales'!$N$6:$N$125,MATCH("1|"&amp;M203,'Scales'!$O$6:$O$125,0)),""))))</f>
        <v/>
      </c>
      <c r="K203" s="27">
        <f>IF(OR(F203="",Q203),"",IF(AND(P203="4.0 points",ISNUMBER(AB203)),IF(AND(AB203&gt;=0,AB203&lt;=AA203),MIN(4,AB203),""),IF(J203="","",IFERROR(INDEX('Scales'!$B$6:$C$18,MATCH(J203,'Scales'!$A$6:$A$18,0),'Scales'!$B$3),""))))</f>
        <v/>
      </c>
      <c r="L203" s="19">
        <f>IF(AND(A203="",C203="",F203=""),"",IF(F203="","Add a grade",IF(Q203,"Not counted (P, W, I grade)",IF(O203=0,"Unknown scale: pick one in column G",IF(NOT(ISNUMBER(K203)),"Check grade: not valid on this scale",IF(S203="","Check credits: use a number",IF(U203=1,"Counted","Not counted (settings)")))))))</f>
        <v/>
      </c>
      <c r="M203" s="23">
        <f>IF(F203="","",SUBSTITUTE(SUBSTITUTE(SUBSTITUTE(SUBSTITUTE(UPPER(TRIM(F203)),"%",""),"PLUS","+"),"MINUS","-")," ",""))</f>
        <v/>
      </c>
      <c r="N203" s="23">
        <f>IF(M203="","",IFERROR(VALUE(M203),""))</f>
        <v/>
      </c>
      <c r="O203" s="23">
        <f>IF(F203="","",IF(G203="",'Scales'!$F$3,IFERROR(INDEX('Scales'!$E$6:$E$15,MATCH(G203,'Scales'!$F$6:$F$15,0)),0)))</f>
        <v/>
      </c>
      <c r="P203" s="23">
        <f>IF(F203="","",IFERROR(INDEX('Scales'!$G$6:$G$15,MATCH(O203,'Scales'!$E$6:$E$15,0)),""))</f>
        <v/>
      </c>
      <c r="Q203" s="23">
        <f>IF(M203="",FALSE,COUNTIF('Scales'!$Q$6:$Q$35,M203)&gt;0)</f>
        <v/>
      </c>
      <c r="R203" s="23">
        <f>IF(A203="","",IF(ISNUMBER(A203),A203,IFERROR(VALUE(A203),IF(ISNUMBER(SEARCH("12",A203)),12,IF(ISNUMBER(SEARCH("11",A203)),11,IF(ISNUMBER(SEARCH("10",A203)),10,IF(ISNUMBER(SEARCH("9",A203)),9,IF(ISNUMBER(SEARCH("고1",A203)),10,IF(ISNUMBER(SEARCH("고2",A203)),11,IF(ISNUMBER(SEARCH("고3",A203)),12,IF(ISNUMBER(SEARCH("중3",A203)),9,IF(ISNUMBER(SEARCH("FRESH",A203)),9,IF(ISNUMBER(SEARCH("SOPH",A203)),10,IF(ISNUMBER(SEARCH("JUN",A203)),11,IF(ISNUMBER(SEARCH("SEN",A203)),12,"")))))))))))))))</f>
        <v/>
      </c>
      <c r="S203" s="23">
        <f>IF(E203="",1,IF(ISNUMBER(E203),IF(E203&gt;=0,E203,""),""))</f>
        <v/>
      </c>
      <c r="T203" s="23">
        <f>IFERROR(INDEX('Scales'!$T$6:$T$17,MATCH(I203,'Scales'!$S$6:$S$17,0))="Yes",FALSE)</f>
        <v/>
      </c>
      <c r="U203" s="23">
        <f>IF(AND(ISNUMBER(K203),ISNUMBER(S203),H203&lt;&gt;"No",OR(R203="",AND(R203&gt;='Start Here'!$C$7,R203&lt;='Start Here'!$C$8)),OR('Start Here'!$C$9="All graded courses",T203)),1,0)</f>
        <v/>
      </c>
      <c r="V203" s="23">
        <f>IF(U203=1,K203*S203,0)</f>
        <v/>
      </c>
      <c r="W203" s="23">
        <f>IF(U203=1,S203,0)</f>
        <v/>
      </c>
      <c r="X203" s="23">
        <f>IF(F203="",0,1)</f>
        <v/>
      </c>
      <c r="Y203" s="23">
        <f>IF(OR(F203="",Q203),0,IF(AND(ISNUMBER(K203),S203&lt;&gt;""),0,1))</f>
        <v/>
      </c>
      <c r="Z203" s="23">
        <f>IF(C203="",0,SUMPRODUCT(MAX(('Scales'!$V$6:$V$125&lt;&gt;"")*ISNUMBER(SEARCH('Scales'!$V$6:$V$125," "&amp;C203&amp;" "))*(ROW('Scales'!$V$6:$V$125)-5))))</f>
        <v/>
      </c>
      <c r="AA203" s="23">
        <f>IF(F203="","",IFERROR(IF(INDEX('Scales'!$H$6:$H$15,MATCH(O203,'Scales'!$E$6:$E$15,0))="",9E+99,INDEX('Scales'!$H$6:$H$15,MATCH(O203,'Scales'!$E$6:$E$15,0))),9E+99))</f>
        <v/>
      </c>
      <c r="AB203" s="23">
        <f>IF(N203="","",IF(AND(ISNUMBER(F203),N203&gt;0,N203&lt;=1,AA203=100),N203*100,N203))</f>
        <v/>
      </c>
    </row>
    <row r="204">
      <c r="A204" s="24" t="n"/>
      <c r="B204" s="18" t="n"/>
      <c r="C204" s="18" t="n"/>
      <c r="D204" s="18" t="n"/>
      <c r="E204" s="25" t="n"/>
      <c r="F204" s="24" t="n"/>
      <c r="G204" s="18" t="n"/>
      <c r="H204" s="24" t="n"/>
      <c r="I204" s="19">
        <f>IF(AND(C204="",D204=""),"",IF(D204&lt;&gt;"",D204,IF(Z204=0,"Other",INDEX('Scales'!$W$6:$W$125,Z204))))</f>
        <v/>
      </c>
      <c r="J204" s="26">
        <f>IF(OR(F204="",Q204,O204=0),"",IF(P204="Exact match",IFERROR(INDEX('Scales'!$N$6:$N$125,MATCH(O204&amp;"|"&amp;M204,'Scales'!$O$6:$O$125,0)),""),IF(ISNUMBER(AB204),IF(P204="4.0 points","",IF(AND(AB204&gt;=0,AB204&lt;=AA204),IFERROR(INDEX('Scales'!$N$6:$N$125,MATCH(O204&amp;"|"&amp;SUMPRODUCT(MAX(('Scales'!$K$6:$K$125=O204)*('Scales'!$M$6:$M$125&lt;=AB204)*'Scales'!$M$6:$M$125)),'Scales'!$O$6:$O$125,0)),""),"")),IFERROR(INDEX('Scales'!$N$6:$N$125,MATCH("1|"&amp;M204,'Scales'!$O$6:$O$125,0)),""))))</f>
        <v/>
      </c>
      <c r="K204" s="27">
        <f>IF(OR(F204="",Q204),"",IF(AND(P204="4.0 points",ISNUMBER(AB204)),IF(AND(AB204&gt;=0,AB204&lt;=AA204),MIN(4,AB204),""),IF(J204="","",IFERROR(INDEX('Scales'!$B$6:$C$18,MATCH(J204,'Scales'!$A$6:$A$18,0),'Scales'!$B$3),""))))</f>
        <v/>
      </c>
      <c r="L204" s="19">
        <f>IF(AND(A204="",C204="",F204=""),"",IF(F204="","Add a grade",IF(Q204,"Not counted (P, W, I grade)",IF(O204=0,"Unknown scale: pick one in column G",IF(NOT(ISNUMBER(K204)),"Check grade: not valid on this scale",IF(S204="","Check credits: use a number",IF(U204=1,"Counted","Not counted (settings)")))))))</f>
        <v/>
      </c>
      <c r="M204" s="23">
        <f>IF(F204="","",SUBSTITUTE(SUBSTITUTE(SUBSTITUTE(SUBSTITUTE(UPPER(TRIM(F204)),"%",""),"PLUS","+"),"MINUS","-")," ",""))</f>
        <v/>
      </c>
      <c r="N204" s="23">
        <f>IF(M204="","",IFERROR(VALUE(M204),""))</f>
        <v/>
      </c>
      <c r="O204" s="23">
        <f>IF(F204="","",IF(G204="",'Scales'!$F$3,IFERROR(INDEX('Scales'!$E$6:$E$15,MATCH(G204,'Scales'!$F$6:$F$15,0)),0)))</f>
        <v/>
      </c>
      <c r="P204" s="23">
        <f>IF(F204="","",IFERROR(INDEX('Scales'!$G$6:$G$15,MATCH(O204,'Scales'!$E$6:$E$15,0)),""))</f>
        <v/>
      </c>
      <c r="Q204" s="23">
        <f>IF(M204="",FALSE,COUNTIF('Scales'!$Q$6:$Q$35,M204)&gt;0)</f>
        <v/>
      </c>
      <c r="R204" s="23">
        <f>IF(A204="","",IF(ISNUMBER(A204),A204,IFERROR(VALUE(A204),IF(ISNUMBER(SEARCH("12",A204)),12,IF(ISNUMBER(SEARCH("11",A204)),11,IF(ISNUMBER(SEARCH("10",A204)),10,IF(ISNUMBER(SEARCH("9",A204)),9,IF(ISNUMBER(SEARCH("고1",A204)),10,IF(ISNUMBER(SEARCH("고2",A204)),11,IF(ISNUMBER(SEARCH("고3",A204)),12,IF(ISNUMBER(SEARCH("중3",A204)),9,IF(ISNUMBER(SEARCH("FRESH",A204)),9,IF(ISNUMBER(SEARCH("SOPH",A204)),10,IF(ISNUMBER(SEARCH("JUN",A204)),11,IF(ISNUMBER(SEARCH("SEN",A204)),12,"")))))))))))))))</f>
        <v/>
      </c>
      <c r="S204" s="23">
        <f>IF(E204="",1,IF(ISNUMBER(E204),IF(E204&gt;=0,E204,""),""))</f>
        <v/>
      </c>
      <c r="T204" s="23">
        <f>IFERROR(INDEX('Scales'!$T$6:$T$17,MATCH(I204,'Scales'!$S$6:$S$17,0))="Yes",FALSE)</f>
        <v/>
      </c>
      <c r="U204" s="23">
        <f>IF(AND(ISNUMBER(K204),ISNUMBER(S204),H204&lt;&gt;"No",OR(R204="",AND(R204&gt;='Start Here'!$C$7,R204&lt;='Start Here'!$C$8)),OR('Start Here'!$C$9="All graded courses",T204)),1,0)</f>
        <v/>
      </c>
      <c r="V204" s="23">
        <f>IF(U204=1,K204*S204,0)</f>
        <v/>
      </c>
      <c r="W204" s="23">
        <f>IF(U204=1,S204,0)</f>
        <v/>
      </c>
      <c r="X204" s="23">
        <f>IF(F204="",0,1)</f>
        <v/>
      </c>
      <c r="Y204" s="23">
        <f>IF(OR(F204="",Q204),0,IF(AND(ISNUMBER(K204),S204&lt;&gt;""),0,1))</f>
        <v/>
      </c>
      <c r="Z204" s="23">
        <f>IF(C204="",0,SUMPRODUCT(MAX(('Scales'!$V$6:$V$125&lt;&gt;"")*ISNUMBER(SEARCH('Scales'!$V$6:$V$125," "&amp;C204&amp;" "))*(ROW('Scales'!$V$6:$V$125)-5))))</f>
        <v/>
      </c>
      <c r="AA204" s="23">
        <f>IF(F204="","",IFERROR(IF(INDEX('Scales'!$H$6:$H$15,MATCH(O204,'Scales'!$E$6:$E$15,0))="",9E+99,INDEX('Scales'!$H$6:$H$15,MATCH(O204,'Scales'!$E$6:$E$15,0))),9E+99))</f>
        <v/>
      </c>
      <c r="AB204" s="23">
        <f>IF(N204="","",IF(AND(ISNUMBER(F204),N204&gt;0,N204&lt;=1,AA204=100),N204*100,N204))</f>
        <v/>
      </c>
    </row>
  </sheetData>
  <conditionalFormatting sqref="L5:L204">
    <cfRule type="expression" priority="1" dxfId="1">
      <formula>$L5="Counted"</formula>
    </cfRule>
    <cfRule type="expression" priority="2" dxfId="2">
      <formula>OR($L5="Not counted (P, W, I grade)",$L5="Not counted (settings)")</formula>
    </cfRule>
  </conditionalFormatting>
  <conditionalFormatting sqref="A5:L204">
    <cfRule type="expression" priority="3" dxfId="3">
      <formula>AND($L5&lt;&gt;"",$L5&lt;&gt;"Counted",$L5&lt;&gt;"Not counted (P, W, I grade)",$L5&lt;&gt;"Not counted (settings)")</formula>
    </cfRule>
  </conditionalFormatting>
  <conditionalFormatting sqref="I5:I204">
    <cfRule type="expression" priority="4" dxfId="4">
      <formula>AND($D5="",$I5&lt;&gt;"")</formula>
    </cfRule>
  </conditionalFormatting>
  <dataValidations count="4">
    <dataValidation sqref="A5:A204" showDropDown="0" showInputMessage="0" showErrorMessage="0" allowBlank="1" type="list">
      <formula1>='Scales'!$AH$6:$AH$9</formula1>
    </dataValidation>
    <dataValidation sqref="D5:D204" showDropDown="0" showInputMessage="0" showErrorMessage="0" allowBlank="1" type="list">
      <formula1>='Scales'!$S$6:$S$17</formula1>
    </dataValidation>
    <dataValidation sqref="G5:G204" showDropDown="0" showInputMessage="0" showErrorMessage="0" allowBlank="1" type="list">
      <formula1>='Scales'!$F$6:$F$15</formula1>
    </dataValidation>
    <dataValidation sqref="H5:H204" showDropDown="0" showInputMessage="0" showErrorMessage="0" allowBlank="1" type="list">
      <formula1>='Scales'!$AF$6:$AF$7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B6EA8"/>
    <outlinePr summaryBelow="1" summaryRight="1"/>
    <pageSetUpPr fitToPage="1"/>
  </sheetPr>
  <dimension ref="A1:S215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3" customWidth="1" min="13" max="13"/>
    <col width="9" customWidth="1" min="14" max="14"/>
    <col width="9" customWidth="1" min="15" max="15"/>
    <col width="30" customWidth="1" min="16" max="16"/>
    <col width="16" customWidth="1" min="17" max="17"/>
    <col width="8" customWidth="1" min="18" max="18"/>
    <col width="10" customWidth="1" min="19" max="19"/>
  </cols>
  <sheetData>
    <row r="1" ht="30" customHeight="1">
      <c r="A1" s="1" t="inlineStr">
        <is>
          <t>Import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</row>
    <row r="2" ht="20" customHeight="1">
      <c r="A2" s="3" t="inlineStr">
        <is>
          <t>Paste courses from anywhere. Columns are matched automatically, then copy the clean rows to Courses.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</row>
    <row r="4">
      <c r="A4" s="5" t="inlineStr">
        <is>
          <t>HOW TO IMPORT</t>
        </is>
      </c>
      <c r="N4" s="5" t="inlineStr">
        <is>
          <t>COLUMN MATCHING</t>
        </is>
      </c>
    </row>
    <row r="5">
      <c r="A5" s="14" t="inlineStr">
        <is>
          <t>1. Copy rows from your transcript, school portal, a CSV file or another spreadsheet. Include the header row.</t>
        </is>
      </c>
      <c r="N5" s="22" t="inlineStr">
        <is>
          <t>Field</t>
        </is>
      </c>
      <c r="O5" s="28" t="n"/>
      <c r="P5" s="22" t="inlineStr">
        <is>
          <t>Found in column</t>
        </is>
      </c>
      <c r="Q5" s="22" t="inlineStr">
        <is>
          <t>Your choice (optional)</t>
        </is>
      </c>
      <c r="R5" s="22" t="inlineStr">
        <is>
          <t>Using</t>
        </is>
      </c>
    </row>
    <row r="6">
      <c r="A6" s="14" t="inlineStr">
        <is>
          <t>2. Click cell A15 and paste. Known headers (Course, Credits, Grade…) are matched in the blue row. Change any match in column Q.</t>
        </is>
      </c>
      <c r="N6" s="29" t="inlineStr">
        <is>
          <t>Grade level</t>
        </is>
      </c>
      <c r="P6" s="19">
        <f>IFERROR(CHAR(64+MATCH(N6,$A$14:$L$14,0)),"not found")</f>
        <v/>
      </c>
      <c r="Q6" s="18" t="n"/>
      <c r="R6" s="19">
        <f>IF(Q6="(none)","",IF(Q6&lt;&gt;"",Q6,IF(LEN(P6)=1,P6,"")))</f>
        <v/>
      </c>
    </row>
    <row r="7">
      <c r="A7" s="14" t="inlineStr">
        <is>
          <t>3. Copy the green rows under CLEAN ROWS, go to Courses, click the first empty cell in column A and paste values only.</t>
        </is>
      </c>
      <c r="N7" s="29" t="inlineStr">
        <is>
          <t>Term</t>
        </is>
      </c>
      <c r="P7" s="19">
        <f>IFERROR(CHAR(64+MATCH(N7,$A$14:$L$14,0)),"not found")</f>
        <v/>
      </c>
      <c r="Q7" s="18" t="n"/>
      <c r="R7" s="19">
        <f>IF(Q7="(none)","",IF(Q7&lt;&gt;"",Q7,IF(LEN(P7)=1,P7,"")))</f>
        <v/>
      </c>
    </row>
    <row r="8">
      <c r="A8" s="14" t="inlineStr">
        <is>
          <t xml:space="preserve">    Paste values: Ctrl+Alt+V → Values in Excel (Mac: Cmd+Ctrl+V), or Ctrl+Shift+V in Google Sheets.</t>
        </is>
      </c>
      <c r="N8" s="29" t="inlineStr">
        <is>
          <t>Course name</t>
        </is>
      </c>
      <c r="P8" s="19">
        <f>IFERROR(CHAR(64+MATCH(N8,$A$14:$L$14,0)),"not found")</f>
        <v/>
      </c>
      <c r="Q8" s="18" t="n"/>
      <c r="R8" s="19">
        <f>IF(Q8="(none)","",IF(Q8&lt;&gt;"",Q8,IF(LEN(P8)=1,P8,"")))</f>
        <v/>
      </c>
    </row>
    <row r="9">
      <c r="A9" s="14" t="inlineStr">
        <is>
          <t>Tip: for a CSV file, just open it, copy its rows and paste them here. No headers? Paste at A16 and choose the columns in Q6:Q11.</t>
        </is>
      </c>
      <c r="N9" s="29" t="inlineStr">
        <is>
          <t>Subject</t>
        </is>
      </c>
      <c r="P9" s="19">
        <f>IFERROR(CHAR(64+MATCH(N9,$A$14:$L$14,0)),"not found")</f>
        <v/>
      </c>
      <c r="Q9" s="18" t="n"/>
      <c r="R9" s="19">
        <f>IF(Q9="(none)","",IF(Q9&lt;&gt;"",Q9,IF(LEN(P9)=1,P9,"")))</f>
        <v/>
      </c>
    </row>
    <row r="10">
      <c r="A10" s="14" t="inlineStr">
        <is>
          <t>When you're done, clear A15:L215 so the next import starts clean.</t>
        </is>
      </c>
      <c r="N10" s="29" t="inlineStr">
        <is>
          <t>Credits</t>
        </is>
      </c>
      <c r="P10" s="19">
        <f>IFERROR(CHAR(64+MATCH(N10,$A$14:$L$14,0)),"not found")</f>
        <v/>
      </c>
      <c r="Q10" s="18" t="n"/>
      <c r="R10" s="19">
        <f>IF(Q10="(none)","",IF(Q10&lt;&gt;"",Q10,IF(LEN(P10)=1,P10,"")))</f>
        <v/>
      </c>
    </row>
    <row r="11">
      <c r="N11" s="29" t="inlineStr">
        <is>
          <t>Grade</t>
        </is>
      </c>
      <c r="P11" s="19">
        <f>IFERROR(CHAR(64+MATCH(N11,$A$14:$L$14,0)),"not found")</f>
        <v/>
      </c>
      <c r="Q11" s="18" t="n"/>
      <c r="R11" s="19">
        <f>IF(Q11="(none)","",IF(Q11&lt;&gt;"",Q11,IF(LEN(P11)=1,P11,"")))</f>
        <v/>
      </c>
    </row>
    <row r="12">
      <c r="A12" s="30" t="inlineStr">
        <is>
          <t>Paste here ↓ (cell A15)</t>
        </is>
      </c>
    </row>
    <row r="13">
      <c r="A13" s="20" t="inlineStr">
        <is>
          <t>Matched field ↓</t>
        </is>
      </c>
      <c r="N13" s="5" t="inlineStr">
        <is>
          <t>CLEAN ROWS · copy these to Courses</t>
        </is>
      </c>
      <c r="Q13" s="31">
        <f>SUMPRODUCT((N16:N215&amp;P16:P215&amp;S16:S215&lt;&gt;"")*1)</f>
        <v/>
      </c>
      <c r="R13" s="32" t="inlineStr">
        <is>
          <t>rows ready</t>
        </is>
      </c>
    </row>
    <row r="14">
      <c r="A14" s="33">
        <f>IFERROR(INDEX('Scales'!$Z$6:$Z$85,MATCH(TRIM(A15),'Scales'!$Y$6:$Y$85,0)),"")</f>
        <v/>
      </c>
      <c r="B14" s="33">
        <f>IFERROR(INDEX('Scales'!$Z$6:$Z$85,MATCH(TRIM(B15),'Scales'!$Y$6:$Y$85,0)),"")</f>
        <v/>
      </c>
      <c r="C14" s="33">
        <f>IFERROR(INDEX('Scales'!$Z$6:$Z$85,MATCH(TRIM(C15),'Scales'!$Y$6:$Y$85,0)),"")</f>
        <v/>
      </c>
      <c r="D14" s="33">
        <f>IFERROR(INDEX('Scales'!$Z$6:$Z$85,MATCH(TRIM(D15),'Scales'!$Y$6:$Y$85,0)),"")</f>
        <v/>
      </c>
      <c r="E14" s="33">
        <f>IFERROR(INDEX('Scales'!$Z$6:$Z$85,MATCH(TRIM(E15),'Scales'!$Y$6:$Y$85,0)),"")</f>
        <v/>
      </c>
      <c r="F14" s="33">
        <f>IFERROR(INDEX('Scales'!$Z$6:$Z$85,MATCH(TRIM(F15),'Scales'!$Y$6:$Y$85,0)),"")</f>
        <v/>
      </c>
      <c r="G14" s="33">
        <f>IFERROR(INDEX('Scales'!$Z$6:$Z$85,MATCH(TRIM(G15),'Scales'!$Y$6:$Y$85,0)),"")</f>
        <v/>
      </c>
      <c r="H14" s="33">
        <f>IFERROR(INDEX('Scales'!$Z$6:$Z$85,MATCH(TRIM(H15),'Scales'!$Y$6:$Y$85,0)),"")</f>
        <v/>
      </c>
      <c r="I14" s="33">
        <f>IFERROR(INDEX('Scales'!$Z$6:$Z$85,MATCH(TRIM(I15),'Scales'!$Y$6:$Y$85,0)),"")</f>
        <v/>
      </c>
      <c r="J14" s="33">
        <f>IFERROR(INDEX('Scales'!$Z$6:$Z$85,MATCH(TRIM(J15),'Scales'!$Y$6:$Y$85,0)),"")</f>
        <v/>
      </c>
      <c r="K14" s="33">
        <f>IFERROR(INDEX('Scales'!$Z$6:$Z$85,MATCH(TRIM(K15),'Scales'!$Y$6:$Y$85,0)),"")</f>
        <v/>
      </c>
      <c r="L14" s="33">
        <f>IFERROR(INDEX('Scales'!$Z$6:$Z$85,MATCH(TRIM(L15),'Scales'!$Y$6:$Y$85,0)),"")</f>
        <v/>
      </c>
    </row>
    <row r="15">
      <c r="A15" s="34" t="n"/>
      <c r="B15" s="34" t="n"/>
      <c r="C15" s="34" t="n"/>
      <c r="D15" s="34" t="n"/>
      <c r="E15" s="34" t="n"/>
      <c r="F15" s="34" t="n"/>
      <c r="G15" s="34" t="n"/>
      <c r="H15" s="34" t="n"/>
      <c r="I15" s="34" t="n"/>
      <c r="J15" s="34" t="n"/>
      <c r="K15" s="34" t="n"/>
      <c r="L15" s="34" t="n"/>
      <c r="N15" s="22" t="inlineStr">
        <is>
          <t>Grade level</t>
        </is>
      </c>
      <c r="O15" s="22" t="inlineStr">
        <is>
          <t>Term</t>
        </is>
      </c>
      <c r="P15" s="22" t="inlineStr">
        <is>
          <t>Course name</t>
        </is>
      </c>
      <c r="Q15" s="22" t="inlineStr">
        <is>
          <t>Subject</t>
        </is>
      </c>
      <c r="R15" s="22" t="inlineStr">
        <is>
          <t>Credits</t>
        </is>
      </c>
      <c r="S15" s="22" t="inlineStr">
        <is>
          <t>Grade</t>
        </is>
      </c>
    </row>
    <row r="16">
      <c r="A16" s="18" t="n"/>
      <c r="B16" s="18" t="n"/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N16" s="19">
        <f>IF($R$6="","",IF(INDEX($A16:$L16,1,CODE($R$6)-64)="","",IFERROR(VALUE(TRIM(INDEX($A16:$L16,1,CODE($R$6)-64))),TRIM(INDEX($A16:$L16,1,CODE($R$6)-64)))))</f>
        <v/>
      </c>
      <c r="O16" s="19">
        <f>IF($R$7="","",IF(INDEX($A16:$L16,1,CODE($R$7)-64)="","",TRIM(INDEX($A16:$L16,1,CODE($R$7)-64))))</f>
        <v/>
      </c>
      <c r="P16" s="19">
        <f>IF($R$8="","",IF(INDEX($A16:$L16,1,CODE($R$8)-64)="","",TRIM(INDEX($A16:$L16,1,CODE($R$8)-64))))</f>
        <v/>
      </c>
      <c r="Q16" s="19">
        <f>IF($R$9="","",IF(INDEX($A16:$L16,1,CODE($R$9)-64)="","",TRIM(INDEX($A16:$L16,1,CODE($R$9)-64))))</f>
        <v/>
      </c>
      <c r="R16" s="19">
        <f>IF($R$10="","",IF(INDEX($A16:$L16,1,CODE($R$10)-64)="","",IFERROR(VALUE(TRIM(INDEX($A16:$L16,1,CODE($R$10)-64))),TRIM(INDEX($A16:$L16,1,CODE($R$10)-64)))))</f>
        <v/>
      </c>
      <c r="S16" s="19">
        <f>IF($R$11="","",IF(INDEX($A16:$L16,1,CODE($R$11)-64)="","",IFERROR(VALUE(SUBSTITUTE(TRIM(INDEX($A16:$L16,1,CODE($R$11)-64)),"%","")),TRIM(INDEX($A16:$L16,1,CODE($R$11)-64)))))</f>
        <v/>
      </c>
    </row>
    <row r="17">
      <c r="A17" s="18" t="n"/>
      <c r="B17" s="18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N17" s="19">
        <f>IF($R$6="","",IF(INDEX($A17:$L17,1,CODE($R$6)-64)="","",IFERROR(VALUE(TRIM(INDEX($A17:$L17,1,CODE($R$6)-64))),TRIM(INDEX($A17:$L17,1,CODE($R$6)-64)))))</f>
        <v/>
      </c>
      <c r="O17" s="19">
        <f>IF($R$7="","",IF(INDEX($A17:$L17,1,CODE($R$7)-64)="","",TRIM(INDEX($A17:$L17,1,CODE($R$7)-64))))</f>
        <v/>
      </c>
      <c r="P17" s="19">
        <f>IF($R$8="","",IF(INDEX($A17:$L17,1,CODE($R$8)-64)="","",TRIM(INDEX($A17:$L17,1,CODE($R$8)-64))))</f>
        <v/>
      </c>
      <c r="Q17" s="19">
        <f>IF($R$9="","",IF(INDEX($A17:$L17,1,CODE($R$9)-64)="","",TRIM(INDEX($A17:$L17,1,CODE($R$9)-64))))</f>
        <v/>
      </c>
      <c r="R17" s="19">
        <f>IF($R$10="","",IF(INDEX($A17:$L17,1,CODE($R$10)-64)="","",IFERROR(VALUE(TRIM(INDEX($A17:$L17,1,CODE($R$10)-64))),TRIM(INDEX($A17:$L17,1,CODE($R$10)-64)))))</f>
        <v/>
      </c>
      <c r="S17" s="19">
        <f>IF($R$11="","",IF(INDEX($A17:$L17,1,CODE($R$11)-64)="","",IFERROR(VALUE(SUBSTITUTE(TRIM(INDEX($A17:$L17,1,CODE($R$11)-64)),"%","")),TRIM(INDEX($A17:$L17,1,CODE($R$11)-64)))))</f>
        <v/>
      </c>
    </row>
    <row r="18">
      <c r="A18" s="18" t="n"/>
      <c r="B18" s="18" t="n"/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N18" s="19">
        <f>IF($R$6="","",IF(INDEX($A18:$L18,1,CODE($R$6)-64)="","",IFERROR(VALUE(TRIM(INDEX($A18:$L18,1,CODE($R$6)-64))),TRIM(INDEX($A18:$L18,1,CODE($R$6)-64)))))</f>
        <v/>
      </c>
      <c r="O18" s="19">
        <f>IF($R$7="","",IF(INDEX($A18:$L18,1,CODE($R$7)-64)="","",TRIM(INDEX($A18:$L18,1,CODE($R$7)-64))))</f>
        <v/>
      </c>
      <c r="P18" s="19">
        <f>IF($R$8="","",IF(INDEX($A18:$L18,1,CODE($R$8)-64)="","",TRIM(INDEX($A18:$L18,1,CODE($R$8)-64))))</f>
        <v/>
      </c>
      <c r="Q18" s="19">
        <f>IF($R$9="","",IF(INDEX($A18:$L18,1,CODE($R$9)-64)="","",TRIM(INDEX($A18:$L18,1,CODE($R$9)-64))))</f>
        <v/>
      </c>
      <c r="R18" s="19">
        <f>IF($R$10="","",IF(INDEX($A18:$L18,1,CODE($R$10)-64)="","",IFERROR(VALUE(TRIM(INDEX($A18:$L18,1,CODE($R$10)-64))),TRIM(INDEX($A18:$L18,1,CODE($R$10)-64)))))</f>
        <v/>
      </c>
      <c r="S18" s="19">
        <f>IF($R$11="","",IF(INDEX($A18:$L18,1,CODE($R$11)-64)="","",IFERROR(VALUE(SUBSTITUTE(TRIM(INDEX($A18:$L18,1,CODE($R$11)-64)),"%","")),TRIM(INDEX($A18:$L18,1,CODE($R$11)-64)))))</f>
        <v/>
      </c>
    </row>
    <row r="19">
      <c r="A19" s="18" t="n"/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N19" s="19">
        <f>IF($R$6="","",IF(INDEX($A19:$L19,1,CODE($R$6)-64)="","",IFERROR(VALUE(TRIM(INDEX($A19:$L19,1,CODE($R$6)-64))),TRIM(INDEX($A19:$L19,1,CODE($R$6)-64)))))</f>
        <v/>
      </c>
      <c r="O19" s="19">
        <f>IF($R$7="","",IF(INDEX($A19:$L19,1,CODE($R$7)-64)="","",TRIM(INDEX($A19:$L19,1,CODE($R$7)-64))))</f>
        <v/>
      </c>
      <c r="P19" s="19">
        <f>IF($R$8="","",IF(INDEX($A19:$L19,1,CODE($R$8)-64)="","",TRIM(INDEX($A19:$L19,1,CODE($R$8)-64))))</f>
        <v/>
      </c>
      <c r="Q19" s="19">
        <f>IF($R$9="","",IF(INDEX($A19:$L19,1,CODE($R$9)-64)="","",TRIM(INDEX($A19:$L19,1,CODE($R$9)-64))))</f>
        <v/>
      </c>
      <c r="R19" s="19">
        <f>IF($R$10="","",IF(INDEX($A19:$L19,1,CODE($R$10)-64)="","",IFERROR(VALUE(TRIM(INDEX($A19:$L19,1,CODE($R$10)-64))),TRIM(INDEX($A19:$L19,1,CODE($R$10)-64)))))</f>
        <v/>
      </c>
      <c r="S19" s="19">
        <f>IF($R$11="","",IF(INDEX($A19:$L19,1,CODE($R$11)-64)="","",IFERROR(VALUE(SUBSTITUTE(TRIM(INDEX($A19:$L19,1,CODE($R$11)-64)),"%","")),TRIM(INDEX($A19:$L19,1,CODE($R$11)-64)))))</f>
        <v/>
      </c>
    </row>
    <row r="20">
      <c r="A20" s="18" t="n"/>
      <c r="B20" s="18" t="n"/>
      <c r="C20" s="18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N20" s="19">
        <f>IF($R$6="","",IF(INDEX($A20:$L20,1,CODE($R$6)-64)="","",IFERROR(VALUE(TRIM(INDEX($A20:$L20,1,CODE($R$6)-64))),TRIM(INDEX($A20:$L20,1,CODE($R$6)-64)))))</f>
        <v/>
      </c>
      <c r="O20" s="19">
        <f>IF($R$7="","",IF(INDEX($A20:$L20,1,CODE($R$7)-64)="","",TRIM(INDEX($A20:$L20,1,CODE($R$7)-64))))</f>
        <v/>
      </c>
      <c r="P20" s="19">
        <f>IF($R$8="","",IF(INDEX($A20:$L20,1,CODE($R$8)-64)="","",TRIM(INDEX($A20:$L20,1,CODE($R$8)-64))))</f>
        <v/>
      </c>
      <c r="Q20" s="19">
        <f>IF($R$9="","",IF(INDEX($A20:$L20,1,CODE($R$9)-64)="","",TRIM(INDEX($A20:$L20,1,CODE($R$9)-64))))</f>
        <v/>
      </c>
      <c r="R20" s="19">
        <f>IF($R$10="","",IF(INDEX($A20:$L20,1,CODE($R$10)-64)="","",IFERROR(VALUE(TRIM(INDEX($A20:$L20,1,CODE($R$10)-64))),TRIM(INDEX($A20:$L20,1,CODE($R$10)-64)))))</f>
        <v/>
      </c>
      <c r="S20" s="19">
        <f>IF($R$11="","",IF(INDEX($A20:$L20,1,CODE($R$11)-64)="","",IFERROR(VALUE(SUBSTITUTE(TRIM(INDEX($A20:$L20,1,CODE($R$11)-64)),"%","")),TRIM(INDEX($A20:$L20,1,CODE($R$11)-64)))))</f>
        <v/>
      </c>
    </row>
    <row r="21">
      <c r="A21" s="18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N21" s="19">
        <f>IF($R$6="","",IF(INDEX($A21:$L21,1,CODE($R$6)-64)="","",IFERROR(VALUE(TRIM(INDEX($A21:$L21,1,CODE($R$6)-64))),TRIM(INDEX($A21:$L21,1,CODE($R$6)-64)))))</f>
        <v/>
      </c>
      <c r="O21" s="19">
        <f>IF($R$7="","",IF(INDEX($A21:$L21,1,CODE($R$7)-64)="","",TRIM(INDEX($A21:$L21,1,CODE($R$7)-64))))</f>
        <v/>
      </c>
      <c r="P21" s="19">
        <f>IF($R$8="","",IF(INDEX($A21:$L21,1,CODE($R$8)-64)="","",TRIM(INDEX($A21:$L21,1,CODE($R$8)-64))))</f>
        <v/>
      </c>
      <c r="Q21" s="19">
        <f>IF($R$9="","",IF(INDEX($A21:$L21,1,CODE($R$9)-64)="","",TRIM(INDEX($A21:$L21,1,CODE($R$9)-64))))</f>
        <v/>
      </c>
      <c r="R21" s="19">
        <f>IF($R$10="","",IF(INDEX($A21:$L21,1,CODE($R$10)-64)="","",IFERROR(VALUE(TRIM(INDEX($A21:$L21,1,CODE($R$10)-64))),TRIM(INDEX($A21:$L21,1,CODE($R$10)-64)))))</f>
        <v/>
      </c>
      <c r="S21" s="19">
        <f>IF($R$11="","",IF(INDEX($A21:$L21,1,CODE($R$11)-64)="","",IFERROR(VALUE(SUBSTITUTE(TRIM(INDEX($A21:$L21,1,CODE($R$11)-64)),"%","")),TRIM(INDEX($A21:$L21,1,CODE($R$11)-64)))))</f>
        <v/>
      </c>
    </row>
    <row r="22">
      <c r="A22" s="18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N22" s="19">
        <f>IF($R$6="","",IF(INDEX($A22:$L22,1,CODE($R$6)-64)="","",IFERROR(VALUE(TRIM(INDEX($A22:$L22,1,CODE($R$6)-64))),TRIM(INDEX($A22:$L22,1,CODE($R$6)-64)))))</f>
        <v/>
      </c>
      <c r="O22" s="19">
        <f>IF($R$7="","",IF(INDEX($A22:$L22,1,CODE($R$7)-64)="","",TRIM(INDEX($A22:$L22,1,CODE($R$7)-64))))</f>
        <v/>
      </c>
      <c r="P22" s="19">
        <f>IF($R$8="","",IF(INDEX($A22:$L22,1,CODE($R$8)-64)="","",TRIM(INDEX($A22:$L22,1,CODE($R$8)-64))))</f>
        <v/>
      </c>
      <c r="Q22" s="19">
        <f>IF($R$9="","",IF(INDEX($A22:$L22,1,CODE($R$9)-64)="","",TRIM(INDEX($A22:$L22,1,CODE($R$9)-64))))</f>
        <v/>
      </c>
      <c r="R22" s="19">
        <f>IF($R$10="","",IF(INDEX($A22:$L22,1,CODE($R$10)-64)="","",IFERROR(VALUE(TRIM(INDEX($A22:$L22,1,CODE($R$10)-64))),TRIM(INDEX($A22:$L22,1,CODE($R$10)-64)))))</f>
        <v/>
      </c>
      <c r="S22" s="19">
        <f>IF($R$11="","",IF(INDEX($A22:$L22,1,CODE($R$11)-64)="","",IFERROR(VALUE(SUBSTITUTE(TRIM(INDEX($A22:$L22,1,CODE($R$11)-64)),"%","")),TRIM(INDEX($A22:$L22,1,CODE($R$11)-64)))))</f>
        <v/>
      </c>
    </row>
    <row r="23">
      <c r="A23" s="18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N23" s="19">
        <f>IF($R$6="","",IF(INDEX($A23:$L23,1,CODE($R$6)-64)="","",IFERROR(VALUE(TRIM(INDEX($A23:$L23,1,CODE($R$6)-64))),TRIM(INDEX($A23:$L23,1,CODE($R$6)-64)))))</f>
        <v/>
      </c>
      <c r="O23" s="19">
        <f>IF($R$7="","",IF(INDEX($A23:$L23,1,CODE($R$7)-64)="","",TRIM(INDEX($A23:$L23,1,CODE($R$7)-64))))</f>
        <v/>
      </c>
      <c r="P23" s="19">
        <f>IF($R$8="","",IF(INDEX($A23:$L23,1,CODE($R$8)-64)="","",TRIM(INDEX($A23:$L23,1,CODE($R$8)-64))))</f>
        <v/>
      </c>
      <c r="Q23" s="19">
        <f>IF($R$9="","",IF(INDEX($A23:$L23,1,CODE($R$9)-64)="","",TRIM(INDEX($A23:$L23,1,CODE($R$9)-64))))</f>
        <v/>
      </c>
      <c r="R23" s="19">
        <f>IF($R$10="","",IF(INDEX($A23:$L23,1,CODE($R$10)-64)="","",IFERROR(VALUE(TRIM(INDEX($A23:$L23,1,CODE($R$10)-64))),TRIM(INDEX($A23:$L23,1,CODE($R$10)-64)))))</f>
        <v/>
      </c>
      <c r="S23" s="19">
        <f>IF($R$11="","",IF(INDEX($A23:$L23,1,CODE($R$11)-64)="","",IFERROR(VALUE(SUBSTITUTE(TRIM(INDEX($A23:$L23,1,CODE($R$11)-64)),"%","")),TRIM(INDEX($A23:$L23,1,CODE($R$11)-64)))))</f>
        <v/>
      </c>
    </row>
    <row r="24">
      <c r="A24" s="18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N24" s="19">
        <f>IF($R$6="","",IF(INDEX($A24:$L24,1,CODE($R$6)-64)="","",IFERROR(VALUE(TRIM(INDEX($A24:$L24,1,CODE($R$6)-64))),TRIM(INDEX($A24:$L24,1,CODE($R$6)-64)))))</f>
        <v/>
      </c>
      <c r="O24" s="19">
        <f>IF($R$7="","",IF(INDEX($A24:$L24,1,CODE($R$7)-64)="","",TRIM(INDEX($A24:$L24,1,CODE($R$7)-64))))</f>
        <v/>
      </c>
      <c r="P24" s="19">
        <f>IF($R$8="","",IF(INDEX($A24:$L24,1,CODE($R$8)-64)="","",TRIM(INDEX($A24:$L24,1,CODE($R$8)-64))))</f>
        <v/>
      </c>
      <c r="Q24" s="19">
        <f>IF($R$9="","",IF(INDEX($A24:$L24,1,CODE($R$9)-64)="","",TRIM(INDEX($A24:$L24,1,CODE($R$9)-64))))</f>
        <v/>
      </c>
      <c r="R24" s="19">
        <f>IF($R$10="","",IF(INDEX($A24:$L24,1,CODE($R$10)-64)="","",IFERROR(VALUE(TRIM(INDEX($A24:$L24,1,CODE($R$10)-64))),TRIM(INDEX($A24:$L24,1,CODE($R$10)-64)))))</f>
        <v/>
      </c>
      <c r="S24" s="19">
        <f>IF($R$11="","",IF(INDEX($A24:$L24,1,CODE($R$11)-64)="","",IFERROR(VALUE(SUBSTITUTE(TRIM(INDEX($A24:$L24,1,CODE($R$11)-64)),"%","")),TRIM(INDEX($A24:$L24,1,CODE($R$11)-64)))))</f>
        <v/>
      </c>
    </row>
    <row r="25">
      <c r="A25" s="18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N25" s="19">
        <f>IF($R$6="","",IF(INDEX($A25:$L25,1,CODE($R$6)-64)="","",IFERROR(VALUE(TRIM(INDEX($A25:$L25,1,CODE($R$6)-64))),TRIM(INDEX($A25:$L25,1,CODE($R$6)-64)))))</f>
        <v/>
      </c>
      <c r="O25" s="19">
        <f>IF($R$7="","",IF(INDEX($A25:$L25,1,CODE($R$7)-64)="","",TRIM(INDEX($A25:$L25,1,CODE($R$7)-64))))</f>
        <v/>
      </c>
      <c r="P25" s="19">
        <f>IF($R$8="","",IF(INDEX($A25:$L25,1,CODE($R$8)-64)="","",TRIM(INDEX($A25:$L25,1,CODE($R$8)-64))))</f>
        <v/>
      </c>
      <c r="Q25" s="19">
        <f>IF($R$9="","",IF(INDEX($A25:$L25,1,CODE($R$9)-64)="","",TRIM(INDEX($A25:$L25,1,CODE($R$9)-64))))</f>
        <v/>
      </c>
      <c r="R25" s="19">
        <f>IF($R$10="","",IF(INDEX($A25:$L25,1,CODE($R$10)-64)="","",IFERROR(VALUE(TRIM(INDEX($A25:$L25,1,CODE($R$10)-64))),TRIM(INDEX($A25:$L25,1,CODE($R$10)-64)))))</f>
        <v/>
      </c>
      <c r="S25" s="19">
        <f>IF($R$11="","",IF(INDEX($A25:$L25,1,CODE($R$11)-64)="","",IFERROR(VALUE(SUBSTITUTE(TRIM(INDEX($A25:$L25,1,CODE($R$11)-64)),"%","")),TRIM(INDEX($A25:$L25,1,CODE($R$11)-64)))))</f>
        <v/>
      </c>
    </row>
    <row r="26">
      <c r="A26" s="18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N26" s="19">
        <f>IF($R$6="","",IF(INDEX($A26:$L26,1,CODE($R$6)-64)="","",IFERROR(VALUE(TRIM(INDEX($A26:$L26,1,CODE($R$6)-64))),TRIM(INDEX($A26:$L26,1,CODE($R$6)-64)))))</f>
        <v/>
      </c>
      <c r="O26" s="19">
        <f>IF($R$7="","",IF(INDEX($A26:$L26,1,CODE($R$7)-64)="","",TRIM(INDEX($A26:$L26,1,CODE($R$7)-64))))</f>
        <v/>
      </c>
      <c r="P26" s="19">
        <f>IF($R$8="","",IF(INDEX($A26:$L26,1,CODE($R$8)-64)="","",TRIM(INDEX($A26:$L26,1,CODE($R$8)-64))))</f>
        <v/>
      </c>
      <c r="Q26" s="19">
        <f>IF($R$9="","",IF(INDEX($A26:$L26,1,CODE($R$9)-64)="","",TRIM(INDEX($A26:$L26,1,CODE($R$9)-64))))</f>
        <v/>
      </c>
      <c r="R26" s="19">
        <f>IF($R$10="","",IF(INDEX($A26:$L26,1,CODE($R$10)-64)="","",IFERROR(VALUE(TRIM(INDEX($A26:$L26,1,CODE($R$10)-64))),TRIM(INDEX($A26:$L26,1,CODE($R$10)-64)))))</f>
        <v/>
      </c>
      <c r="S26" s="19">
        <f>IF($R$11="","",IF(INDEX($A26:$L26,1,CODE($R$11)-64)="","",IFERROR(VALUE(SUBSTITUTE(TRIM(INDEX($A26:$L26,1,CODE($R$11)-64)),"%","")),TRIM(INDEX($A26:$L26,1,CODE($R$11)-64)))))</f>
        <v/>
      </c>
    </row>
    <row r="27">
      <c r="A27" s="18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N27" s="19">
        <f>IF($R$6="","",IF(INDEX($A27:$L27,1,CODE($R$6)-64)="","",IFERROR(VALUE(TRIM(INDEX($A27:$L27,1,CODE($R$6)-64))),TRIM(INDEX($A27:$L27,1,CODE($R$6)-64)))))</f>
        <v/>
      </c>
      <c r="O27" s="19">
        <f>IF($R$7="","",IF(INDEX($A27:$L27,1,CODE($R$7)-64)="","",TRIM(INDEX($A27:$L27,1,CODE($R$7)-64))))</f>
        <v/>
      </c>
      <c r="P27" s="19">
        <f>IF($R$8="","",IF(INDEX($A27:$L27,1,CODE($R$8)-64)="","",TRIM(INDEX($A27:$L27,1,CODE($R$8)-64))))</f>
        <v/>
      </c>
      <c r="Q27" s="19">
        <f>IF($R$9="","",IF(INDEX($A27:$L27,1,CODE($R$9)-64)="","",TRIM(INDEX($A27:$L27,1,CODE($R$9)-64))))</f>
        <v/>
      </c>
      <c r="R27" s="19">
        <f>IF($R$10="","",IF(INDEX($A27:$L27,1,CODE($R$10)-64)="","",IFERROR(VALUE(TRIM(INDEX($A27:$L27,1,CODE($R$10)-64))),TRIM(INDEX($A27:$L27,1,CODE($R$10)-64)))))</f>
        <v/>
      </c>
      <c r="S27" s="19">
        <f>IF($R$11="","",IF(INDEX($A27:$L27,1,CODE($R$11)-64)="","",IFERROR(VALUE(SUBSTITUTE(TRIM(INDEX($A27:$L27,1,CODE($R$11)-64)),"%","")),TRIM(INDEX($A27:$L27,1,CODE($R$11)-64)))))</f>
        <v/>
      </c>
    </row>
    <row r="28">
      <c r="A28" s="18" t="n"/>
      <c r="B28" s="18" t="n"/>
      <c r="C28" s="18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N28" s="19">
        <f>IF($R$6="","",IF(INDEX($A28:$L28,1,CODE($R$6)-64)="","",IFERROR(VALUE(TRIM(INDEX($A28:$L28,1,CODE($R$6)-64))),TRIM(INDEX($A28:$L28,1,CODE($R$6)-64)))))</f>
        <v/>
      </c>
      <c r="O28" s="19">
        <f>IF($R$7="","",IF(INDEX($A28:$L28,1,CODE($R$7)-64)="","",TRIM(INDEX($A28:$L28,1,CODE($R$7)-64))))</f>
        <v/>
      </c>
      <c r="P28" s="19">
        <f>IF($R$8="","",IF(INDEX($A28:$L28,1,CODE($R$8)-64)="","",TRIM(INDEX($A28:$L28,1,CODE($R$8)-64))))</f>
        <v/>
      </c>
      <c r="Q28" s="19">
        <f>IF($R$9="","",IF(INDEX($A28:$L28,1,CODE($R$9)-64)="","",TRIM(INDEX($A28:$L28,1,CODE($R$9)-64))))</f>
        <v/>
      </c>
      <c r="R28" s="19">
        <f>IF($R$10="","",IF(INDEX($A28:$L28,1,CODE($R$10)-64)="","",IFERROR(VALUE(TRIM(INDEX($A28:$L28,1,CODE($R$10)-64))),TRIM(INDEX($A28:$L28,1,CODE($R$10)-64)))))</f>
        <v/>
      </c>
      <c r="S28" s="19">
        <f>IF($R$11="","",IF(INDEX($A28:$L28,1,CODE($R$11)-64)="","",IFERROR(VALUE(SUBSTITUTE(TRIM(INDEX($A28:$L28,1,CODE($R$11)-64)),"%","")),TRIM(INDEX($A28:$L28,1,CODE($R$11)-64)))))</f>
        <v/>
      </c>
    </row>
    <row r="29">
      <c r="A29" s="18" t="n"/>
      <c r="B29" s="18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N29" s="19">
        <f>IF($R$6="","",IF(INDEX($A29:$L29,1,CODE($R$6)-64)="","",IFERROR(VALUE(TRIM(INDEX($A29:$L29,1,CODE($R$6)-64))),TRIM(INDEX($A29:$L29,1,CODE($R$6)-64)))))</f>
        <v/>
      </c>
      <c r="O29" s="19">
        <f>IF($R$7="","",IF(INDEX($A29:$L29,1,CODE($R$7)-64)="","",TRIM(INDEX($A29:$L29,1,CODE($R$7)-64))))</f>
        <v/>
      </c>
      <c r="P29" s="19">
        <f>IF($R$8="","",IF(INDEX($A29:$L29,1,CODE($R$8)-64)="","",TRIM(INDEX($A29:$L29,1,CODE($R$8)-64))))</f>
        <v/>
      </c>
      <c r="Q29" s="19">
        <f>IF($R$9="","",IF(INDEX($A29:$L29,1,CODE($R$9)-64)="","",TRIM(INDEX($A29:$L29,1,CODE($R$9)-64))))</f>
        <v/>
      </c>
      <c r="R29" s="19">
        <f>IF($R$10="","",IF(INDEX($A29:$L29,1,CODE($R$10)-64)="","",IFERROR(VALUE(TRIM(INDEX($A29:$L29,1,CODE($R$10)-64))),TRIM(INDEX($A29:$L29,1,CODE($R$10)-64)))))</f>
        <v/>
      </c>
      <c r="S29" s="19">
        <f>IF($R$11="","",IF(INDEX($A29:$L29,1,CODE($R$11)-64)="","",IFERROR(VALUE(SUBSTITUTE(TRIM(INDEX($A29:$L29,1,CODE($R$11)-64)),"%","")),TRIM(INDEX($A29:$L29,1,CODE($R$11)-64)))))</f>
        <v/>
      </c>
    </row>
    <row r="30">
      <c r="A30" s="18" t="n"/>
      <c r="B30" s="18" t="n"/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8" t="n"/>
      <c r="N30" s="19">
        <f>IF($R$6="","",IF(INDEX($A30:$L30,1,CODE($R$6)-64)="","",IFERROR(VALUE(TRIM(INDEX($A30:$L30,1,CODE($R$6)-64))),TRIM(INDEX($A30:$L30,1,CODE($R$6)-64)))))</f>
        <v/>
      </c>
      <c r="O30" s="19">
        <f>IF($R$7="","",IF(INDEX($A30:$L30,1,CODE($R$7)-64)="","",TRIM(INDEX($A30:$L30,1,CODE($R$7)-64))))</f>
        <v/>
      </c>
      <c r="P30" s="19">
        <f>IF($R$8="","",IF(INDEX($A30:$L30,1,CODE($R$8)-64)="","",TRIM(INDEX($A30:$L30,1,CODE($R$8)-64))))</f>
        <v/>
      </c>
      <c r="Q30" s="19">
        <f>IF($R$9="","",IF(INDEX($A30:$L30,1,CODE($R$9)-64)="","",TRIM(INDEX($A30:$L30,1,CODE($R$9)-64))))</f>
        <v/>
      </c>
      <c r="R30" s="19">
        <f>IF($R$10="","",IF(INDEX($A30:$L30,1,CODE($R$10)-64)="","",IFERROR(VALUE(TRIM(INDEX($A30:$L30,1,CODE($R$10)-64))),TRIM(INDEX($A30:$L30,1,CODE($R$10)-64)))))</f>
        <v/>
      </c>
      <c r="S30" s="19">
        <f>IF($R$11="","",IF(INDEX($A30:$L30,1,CODE($R$11)-64)="","",IFERROR(VALUE(SUBSTITUTE(TRIM(INDEX($A30:$L30,1,CODE($R$11)-64)),"%","")),TRIM(INDEX($A30:$L30,1,CODE($R$11)-64)))))</f>
        <v/>
      </c>
    </row>
    <row r="31">
      <c r="A31" s="18" t="n"/>
      <c r="B31" s="18" t="n"/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N31" s="19">
        <f>IF($R$6="","",IF(INDEX($A31:$L31,1,CODE($R$6)-64)="","",IFERROR(VALUE(TRIM(INDEX($A31:$L31,1,CODE($R$6)-64))),TRIM(INDEX($A31:$L31,1,CODE($R$6)-64)))))</f>
        <v/>
      </c>
      <c r="O31" s="19">
        <f>IF($R$7="","",IF(INDEX($A31:$L31,1,CODE($R$7)-64)="","",TRIM(INDEX($A31:$L31,1,CODE($R$7)-64))))</f>
        <v/>
      </c>
      <c r="P31" s="19">
        <f>IF($R$8="","",IF(INDEX($A31:$L31,1,CODE($R$8)-64)="","",TRIM(INDEX($A31:$L31,1,CODE($R$8)-64))))</f>
        <v/>
      </c>
      <c r="Q31" s="19">
        <f>IF($R$9="","",IF(INDEX($A31:$L31,1,CODE($R$9)-64)="","",TRIM(INDEX($A31:$L31,1,CODE($R$9)-64))))</f>
        <v/>
      </c>
      <c r="R31" s="19">
        <f>IF($R$10="","",IF(INDEX($A31:$L31,1,CODE($R$10)-64)="","",IFERROR(VALUE(TRIM(INDEX($A31:$L31,1,CODE($R$10)-64))),TRIM(INDEX($A31:$L31,1,CODE($R$10)-64)))))</f>
        <v/>
      </c>
      <c r="S31" s="19">
        <f>IF($R$11="","",IF(INDEX($A31:$L31,1,CODE($R$11)-64)="","",IFERROR(VALUE(SUBSTITUTE(TRIM(INDEX($A31:$L31,1,CODE($R$11)-64)),"%","")),TRIM(INDEX($A31:$L31,1,CODE($R$11)-64)))))</f>
        <v/>
      </c>
    </row>
    <row r="32">
      <c r="A32" s="18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18" t="n"/>
      <c r="N32" s="19">
        <f>IF($R$6="","",IF(INDEX($A32:$L32,1,CODE($R$6)-64)="","",IFERROR(VALUE(TRIM(INDEX($A32:$L32,1,CODE($R$6)-64))),TRIM(INDEX($A32:$L32,1,CODE($R$6)-64)))))</f>
        <v/>
      </c>
      <c r="O32" s="19">
        <f>IF($R$7="","",IF(INDEX($A32:$L32,1,CODE($R$7)-64)="","",TRIM(INDEX($A32:$L32,1,CODE($R$7)-64))))</f>
        <v/>
      </c>
      <c r="P32" s="19">
        <f>IF($R$8="","",IF(INDEX($A32:$L32,1,CODE($R$8)-64)="","",TRIM(INDEX($A32:$L32,1,CODE($R$8)-64))))</f>
        <v/>
      </c>
      <c r="Q32" s="19">
        <f>IF($R$9="","",IF(INDEX($A32:$L32,1,CODE($R$9)-64)="","",TRIM(INDEX($A32:$L32,1,CODE($R$9)-64))))</f>
        <v/>
      </c>
      <c r="R32" s="19">
        <f>IF($R$10="","",IF(INDEX($A32:$L32,1,CODE($R$10)-64)="","",IFERROR(VALUE(TRIM(INDEX($A32:$L32,1,CODE($R$10)-64))),TRIM(INDEX($A32:$L32,1,CODE($R$10)-64)))))</f>
        <v/>
      </c>
      <c r="S32" s="19">
        <f>IF($R$11="","",IF(INDEX($A32:$L32,1,CODE($R$11)-64)="","",IFERROR(VALUE(SUBSTITUTE(TRIM(INDEX($A32:$L32,1,CODE($R$11)-64)),"%","")),TRIM(INDEX($A32:$L32,1,CODE($R$11)-64)))))</f>
        <v/>
      </c>
    </row>
    <row r="33">
      <c r="A33" s="18" t="n"/>
      <c r="B33" s="18" t="n"/>
      <c r="C33" s="18" t="n"/>
      <c r="D33" s="18" t="n"/>
      <c r="E33" s="18" t="n"/>
      <c r="F33" s="18" t="n"/>
      <c r="G33" s="18" t="n"/>
      <c r="H33" s="18" t="n"/>
      <c r="I33" s="18" t="n"/>
      <c r="J33" s="18" t="n"/>
      <c r="K33" s="18" t="n"/>
      <c r="L33" s="18" t="n"/>
      <c r="N33" s="19">
        <f>IF($R$6="","",IF(INDEX($A33:$L33,1,CODE($R$6)-64)="","",IFERROR(VALUE(TRIM(INDEX($A33:$L33,1,CODE($R$6)-64))),TRIM(INDEX($A33:$L33,1,CODE($R$6)-64)))))</f>
        <v/>
      </c>
      <c r="O33" s="19">
        <f>IF($R$7="","",IF(INDEX($A33:$L33,1,CODE($R$7)-64)="","",TRIM(INDEX($A33:$L33,1,CODE($R$7)-64))))</f>
        <v/>
      </c>
      <c r="P33" s="19">
        <f>IF($R$8="","",IF(INDEX($A33:$L33,1,CODE($R$8)-64)="","",TRIM(INDEX($A33:$L33,1,CODE($R$8)-64))))</f>
        <v/>
      </c>
      <c r="Q33" s="19">
        <f>IF($R$9="","",IF(INDEX($A33:$L33,1,CODE($R$9)-64)="","",TRIM(INDEX($A33:$L33,1,CODE($R$9)-64))))</f>
        <v/>
      </c>
      <c r="R33" s="19">
        <f>IF($R$10="","",IF(INDEX($A33:$L33,1,CODE($R$10)-64)="","",IFERROR(VALUE(TRIM(INDEX($A33:$L33,1,CODE($R$10)-64))),TRIM(INDEX($A33:$L33,1,CODE($R$10)-64)))))</f>
        <v/>
      </c>
      <c r="S33" s="19">
        <f>IF($R$11="","",IF(INDEX($A33:$L33,1,CODE($R$11)-64)="","",IFERROR(VALUE(SUBSTITUTE(TRIM(INDEX($A33:$L33,1,CODE($R$11)-64)),"%","")),TRIM(INDEX($A33:$L33,1,CODE($R$11)-64)))))</f>
        <v/>
      </c>
    </row>
    <row r="34">
      <c r="A34" s="18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N34" s="19">
        <f>IF($R$6="","",IF(INDEX($A34:$L34,1,CODE($R$6)-64)="","",IFERROR(VALUE(TRIM(INDEX($A34:$L34,1,CODE($R$6)-64))),TRIM(INDEX($A34:$L34,1,CODE($R$6)-64)))))</f>
        <v/>
      </c>
      <c r="O34" s="19">
        <f>IF($R$7="","",IF(INDEX($A34:$L34,1,CODE($R$7)-64)="","",TRIM(INDEX($A34:$L34,1,CODE($R$7)-64))))</f>
        <v/>
      </c>
      <c r="P34" s="19">
        <f>IF($R$8="","",IF(INDEX($A34:$L34,1,CODE($R$8)-64)="","",TRIM(INDEX($A34:$L34,1,CODE($R$8)-64))))</f>
        <v/>
      </c>
      <c r="Q34" s="19">
        <f>IF($R$9="","",IF(INDEX($A34:$L34,1,CODE($R$9)-64)="","",TRIM(INDEX($A34:$L34,1,CODE($R$9)-64))))</f>
        <v/>
      </c>
      <c r="R34" s="19">
        <f>IF($R$10="","",IF(INDEX($A34:$L34,1,CODE($R$10)-64)="","",IFERROR(VALUE(TRIM(INDEX($A34:$L34,1,CODE($R$10)-64))),TRIM(INDEX($A34:$L34,1,CODE($R$10)-64)))))</f>
        <v/>
      </c>
      <c r="S34" s="19">
        <f>IF($R$11="","",IF(INDEX($A34:$L34,1,CODE($R$11)-64)="","",IFERROR(VALUE(SUBSTITUTE(TRIM(INDEX($A34:$L34,1,CODE($R$11)-64)),"%","")),TRIM(INDEX($A34:$L34,1,CODE($R$11)-64)))))</f>
        <v/>
      </c>
    </row>
    <row r="35">
      <c r="A35" s="18" t="n"/>
      <c r="B35" s="18" t="n"/>
      <c r="C35" s="18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N35" s="19">
        <f>IF($R$6="","",IF(INDEX($A35:$L35,1,CODE($R$6)-64)="","",IFERROR(VALUE(TRIM(INDEX($A35:$L35,1,CODE($R$6)-64))),TRIM(INDEX($A35:$L35,1,CODE($R$6)-64)))))</f>
        <v/>
      </c>
      <c r="O35" s="19">
        <f>IF($R$7="","",IF(INDEX($A35:$L35,1,CODE($R$7)-64)="","",TRIM(INDEX($A35:$L35,1,CODE($R$7)-64))))</f>
        <v/>
      </c>
      <c r="P35" s="19">
        <f>IF($R$8="","",IF(INDEX($A35:$L35,1,CODE($R$8)-64)="","",TRIM(INDEX($A35:$L35,1,CODE($R$8)-64))))</f>
        <v/>
      </c>
      <c r="Q35" s="19">
        <f>IF($R$9="","",IF(INDEX($A35:$L35,1,CODE($R$9)-64)="","",TRIM(INDEX($A35:$L35,1,CODE($R$9)-64))))</f>
        <v/>
      </c>
      <c r="R35" s="19">
        <f>IF($R$10="","",IF(INDEX($A35:$L35,1,CODE($R$10)-64)="","",IFERROR(VALUE(TRIM(INDEX($A35:$L35,1,CODE($R$10)-64))),TRIM(INDEX($A35:$L35,1,CODE($R$10)-64)))))</f>
        <v/>
      </c>
      <c r="S35" s="19">
        <f>IF($R$11="","",IF(INDEX($A35:$L35,1,CODE($R$11)-64)="","",IFERROR(VALUE(SUBSTITUTE(TRIM(INDEX($A35:$L35,1,CODE($R$11)-64)),"%","")),TRIM(INDEX($A35:$L35,1,CODE($R$11)-64)))))</f>
        <v/>
      </c>
    </row>
    <row r="36">
      <c r="A36" s="18" t="n"/>
      <c r="B36" s="18" t="n"/>
      <c r="C36" s="18" t="n"/>
      <c r="D36" s="18" t="n"/>
      <c r="E36" s="18" t="n"/>
      <c r="F36" s="18" t="n"/>
      <c r="G36" s="18" t="n"/>
      <c r="H36" s="18" t="n"/>
      <c r="I36" s="18" t="n"/>
      <c r="J36" s="18" t="n"/>
      <c r="K36" s="18" t="n"/>
      <c r="L36" s="18" t="n"/>
      <c r="N36" s="19">
        <f>IF($R$6="","",IF(INDEX($A36:$L36,1,CODE($R$6)-64)="","",IFERROR(VALUE(TRIM(INDEX($A36:$L36,1,CODE($R$6)-64))),TRIM(INDEX($A36:$L36,1,CODE($R$6)-64)))))</f>
        <v/>
      </c>
      <c r="O36" s="19">
        <f>IF($R$7="","",IF(INDEX($A36:$L36,1,CODE($R$7)-64)="","",TRIM(INDEX($A36:$L36,1,CODE($R$7)-64))))</f>
        <v/>
      </c>
      <c r="P36" s="19">
        <f>IF($R$8="","",IF(INDEX($A36:$L36,1,CODE($R$8)-64)="","",TRIM(INDEX($A36:$L36,1,CODE($R$8)-64))))</f>
        <v/>
      </c>
      <c r="Q36" s="19">
        <f>IF($R$9="","",IF(INDEX($A36:$L36,1,CODE($R$9)-64)="","",TRIM(INDEX($A36:$L36,1,CODE($R$9)-64))))</f>
        <v/>
      </c>
      <c r="R36" s="19">
        <f>IF($R$10="","",IF(INDEX($A36:$L36,1,CODE($R$10)-64)="","",IFERROR(VALUE(TRIM(INDEX($A36:$L36,1,CODE($R$10)-64))),TRIM(INDEX($A36:$L36,1,CODE($R$10)-64)))))</f>
        <v/>
      </c>
      <c r="S36" s="19">
        <f>IF($R$11="","",IF(INDEX($A36:$L36,1,CODE($R$11)-64)="","",IFERROR(VALUE(SUBSTITUTE(TRIM(INDEX($A36:$L36,1,CODE($R$11)-64)),"%","")),TRIM(INDEX($A36:$L36,1,CODE($R$11)-64)))))</f>
        <v/>
      </c>
    </row>
    <row r="37">
      <c r="A37" s="18" t="n"/>
      <c r="B37" s="18" t="n"/>
      <c r="C37" s="18" t="n"/>
      <c r="D37" s="18" t="n"/>
      <c r="E37" s="18" t="n"/>
      <c r="F37" s="18" t="n"/>
      <c r="G37" s="18" t="n"/>
      <c r="H37" s="18" t="n"/>
      <c r="I37" s="18" t="n"/>
      <c r="J37" s="18" t="n"/>
      <c r="K37" s="18" t="n"/>
      <c r="L37" s="18" t="n"/>
      <c r="N37" s="19">
        <f>IF($R$6="","",IF(INDEX($A37:$L37,1,CODE($R$6)-64)="","",IFERROR(VALUE(TRIM(INDEX($A37:$L37,1,CODE($R$6)-64))),TRIM(INDEX($A37:$L37,1,CODE($R$6)-64)))))</f>
        <v/>
      </c>
      <c r="O37" s="19">
        <f>IF($R$7="","",IF(INDEX($A37:$L37,1,CODE($R$7)-64)="","",TRIM(INDEX($A37:$L37,1,CODE($R$7)-64))))</f>
        <v/>
      </c>
      <c r="P37" s="19">
        <f>IF($R$8="","",IF(INDEX($A37:$L37,1,CODE($R$8)-64)="","",TRIM(INDEX($A37:$L37,1,CODE($R$8)-64))))</f>
        <v/>
      </c>
      <c r="Q37" s="19">
        <f>IF($R$9="","",IF(INDEX($A37:$L37,1,CODE($R$9)-64)="","",TRIM(INDEX($A37:$L37,1,CODE($R$9)-64))))</f>
        <v/>
      </c>
      <c r="R37" s="19">
        <f>IF($R$10="","",IF(INDEX($A37:$L37,1,CODE($R$10)-64)="","",IFERROR(VALUE(TRIM(INDEX($A37:$L37,1,CODE($R$10)-64))),TRIM(INDEX($A37:$L37,1,CODE($R$10)-64)))))</f>
        <v/>
      </c>
      <c r="S37" s="19">
        <f>IF($R$11="","",IF(INDEX($A37:$L37,1,CODE($R$11)-64)="","",IFERROR(VALUE(SUBSTITUTE(TRIM(INDEX($A37:$L37,1,CODE($R$11)-64)),"%","")),TRIM(INDEX($A37:$L37,1,CODE($R$11)-64)))))</f>
        <v/>
      </c>
    </row>
    <row r="38">
      <c r="A38" s="18" t="n"/>
      <c r="B38" s="18" t="n"/>
      <c r="C38" s="18" t="n"/>
      <c r="D38" s="18" t="n"/>
      <c r="E38" s="18" t="n"/>
      <c r="F38" s="18" t="n"/>
      <c r="G38" s="18" t="n"/>
      <c r="H38" s="18" t="n"/>
      <c r="I38" s="18" t="n"/>
      <c r="J38" s="18" t="n"/>
      <c r="K38" s="18" t="n"/>
      <c r="L38" s="18" t="n"/>
      <c r="N38" s="19">
        <f>IF($R$6="","",IF(INDEX($A38:$L38,1,CODE($R$6)-64)="","",IFERROR(VALUE(TRIM(INDEX($A38:$L38,1,CODE($R$6)-64))),TRIM(INDEX($A38:$L38,1,CODE($R$6)-64)))))</f>
        <v/>
      </c>
      <c r="O38" s="19">
        <f>IF($R$7="","",IF(INDEX($A38:$L38,1,CODE($R$7)-64)="","",TRIM(INDEX($A38:$L38,1,CODE($R$7)-64))))</f>
        <v/>
      </c>
      <c r="P38" s="19">
        <f>IF($R$8="","",IF(INDEX($A38:$L38,1,CODE($R$8)-64)="","",TRIM(INDEX($A38:$L38,1,CODE($R$8)-64))))</f>
        <v/>
      </c>
      <c r="Q38" s="19">
        <f>IF($R$9="","",IF(INDEX($A38:$L38,1,CODE($R$9)-64)="","",TRIM(INDEX($A38:$L38,1,CODE($R$9)-64))))</f>
        <v/>
      </c>
      <c r="R38" s="19">
        <f>IF($R$10="","",IF(INDEX($A38:$L38,1,CODE($R$10)-64)="","",IFERROR(VALUE(TRIM(INDEX($A38:$L38,1,CODE($R$10)-64))),TRIM(INDEX($A38:$L38,1,CODE($R$10)-64)))))</f>
        <v/>
      </c>
      <c r="S38" s="19">
        <f>IF($R$11="","",IF(INDEX($A38:$L38,1,CODE($R$11)-64)="","",IFERROR(VALUE(SUBSTITUTE(TRIM(INDEX($A38:$L38,1,CODE($R$11)-64)),"%","")),TRIM(INDEX($A38:$L38,1,CODE($R$11)-64)))))</f>
        <v/>
      </c>
    </row>
    <row r="39">
      <c r="A39" s="18" t="n"/>
      <c r="B39" s="18" t="n"/>
      <c r="C39" s="18" t="n"/>
      <c r="D39" s="18" t="n"/>
      <c r="E39" s="18" t="n"/>
      <c r="F39" s="18" t="n"/>
      <c r="G39" s="18" t="n"/>
      <c r="H39" s="18" t="n"/>
      <c r="I39" s="18" t="n"/>
      <c r="J39" s="18" t="n"/>
      <c r="K39" s="18" t="n"/>
      <c r="L39" s="18" t="n"/>
      <c r="N39" s="19">
        <f>IF($R$6="","",IF(INDEX($A39:$L39,1,CODE($R$6)-64)="","",IFERROR(VALUE(TRIM(INDEX($A39:$L39,1,CODE($R$6)-64))),TRIM(INDEX($A39:$L39,1,CODE($R$6)-64)))))</f>
        <v/>
      </c>
      <c r="O39" s="19">
        <f>IF($R$7="","",IF(INDEX($A39:$L39,1,CODE($R$7)-64)="","",TRIM(INDEX($A39:$L39,1,CODE($R$7)-64))))</f>
        <v/>
      </c>
      <c r="P39" s="19">
        <f>IF($R$8="","",IF(INDEX($A39:$L39,1,CODE($R$8)-64)="","",TRIM(INDEX($A39:$L39,1,CODE($R$8)-64))))</f>
        <v/>
      </c>
      <c r="Q39" s="19">
        <f>IF($R$9="","",IF(INDEX($A39:$L39,1,CODE($R$9)-64)="","",TRIM(INDEX($A39:$L39,1,CODE($R$9)-64))))</f>
        <v/>
      </c>
      <c r="R39" s="19">
        <f>IF($R$10="","",IF(INDEX($A39:$L39,1,CODE($R$10)-64)="","",IFERROR(VALUE(TRIM(INDEX($A39:$L39,1,CODE($R$10)-64))),TRIM(INDEX($A39:$L39,1,CODE($R$10)-64)))))</f>
        <v/>
      </c>
      <c r="S39" s="19">
        <f>IF($R$11="","",IF(INDEX($A39:$L39,1,CODE($R$11)-64)="","",IFERROR(VALUE(SUBSTITUTE(TRIM(INDEX($A39:$L39,1,CODE($R$11)-64)),"%","")),TRIM(INDEX($A39:$L39,1,CODE($R$11)-64)))))</f>
        <v/>
      </c>
    </row>
    <row r="40">
      <c r="A40" s="18" t="n"/>
      <c r="B40" s="18" t="n"/>
      <c r="C40" s="18" t="n"/>
      <c r="D40" s="18" t="n"/>
      <c r="E40" s="18" t="n"/>
      <c r="F40" s="18" t="n"/>
      <c r="G40" s="18" t="n"/>
      <c r="H40" s="18" t="n"/>
      <c r="I40" s="18" t="n"/>
      <c r="J40" s="18" t="n"/>
      <c r="K40" s="18" t="n"/>
      <c r="L40" s="18" t="n"/>
      <c r="N40" s="19">
        <f>IF($R$6="","",IF(INDEX($A40:$L40,1,CODE($R$6)-64)="","",IFERROR(VALUE(TRIM(INDEX($A40:$L40,1,CODE($R$6)-64))),TRIM(INDEX($A40:$L40,1,CODE($R$6)-64)))))</f>
        <v/>
      </c>
      <c r="O40" s="19">
        <f>IF($R$7="","",IF(INDEX($A40:$L40,1,CODE($R$7)-64)="","",TRIM(INDEX($A40:$L40,1,CODE($R$7)-64))))</f>
        <v/>
      </c>
      <c r="P40" s="19">
        <f>IF($R$8="","",IF(INDEX($A40:$L40,1,CODE($R$8)-64)="","",TRIM(INDEX($A40:$L40,1,CODE($R$8)-64))))</f>
        <v/>
      </c>
      <c r="Q40" s="19">
        <f>IF($R$9="","",IF(INDEX($A40:$L40,1,CODE($R$9)-64)="","",TRIM(INDEX($A40:$L40,1,CODE($R$9)-64))))</f>
        <v/>
      </c>
      <c r="R40" s="19">
        <f>IF($R$10="","",IF(INDEX($A40:$L40,1,CODE($R$10)-64)="","",IFERROR(VALUE(TRIM(INDEX($A40:$L40,1,CODE($R$10)-64))),TRIM(INDEX($A40:$L40,1,CODE($R$10)-64)))))</f>
        <v/>
      </c>
      <c r="S40" s="19">
        <f>IF($R$11="","",IF(INDEX($A40:$L40,1,CODE($R$11)-64)="","",IFERROR(VALUE(SUBSTITUTE(TRIM(INDEX($A40:$L40,1,CODE($R$11)-64)),"%","")),TRIM(INDEX($A40:$L40,1,CODE($R$11)-64)))))</f>
        <v/>
      </c>
    </row>
    <row r="41">
      <c r="A41" s="18" t="n"/>
      <c r="B41" s="18" t="n"/>
      <c r="C41" s="18" t="n"/>
      <c r="D41" s="18" t="n"/>
      <c r="E41" s="18" t="n"/>
      <c r="F41" s="18" t="n"/>
      <c r="G41" s="18" t="n"/>
      <c r="H41" s="18" t="n"/>
      <c r="I41" s="18" t="n"/>
      <c r="J41" s="18" t="n"/>
      <c r="K41" s="18" t="n"/>
      <c r="L41" s="18" t="n"/>
      <c r="N41" s="19">
        <f>IF($R$6="","",IF(INDEX($A41:$L41,1,CODE($R$6)-64)="","",IFERROR(VALUE(TRIM(INDEX($A41:$L41,1,CODE($R$6)-64))),TRIM(INDEX($A41:$L41,1,CODE($R$6)-64)))))</f>
        <v/>
      </c>
      <c r="O41" s="19">
        <f>IF($R$7="","",IF(INDEX($A41:$L41,1,CODE($R$7)-64)="","",TRIM(INDEX($A41:$L41,1,CODE($R$7)-64))))</f>
        <v/>
      </c>
      <c r="P41" s="19">
        <f>IF($R$8="","",IF(INDEX($A41:$L41,1,CODE($R$8)-64)="","",TRIM(INDEX($A41:$L41,1,CODE($R$8)-64))))</f>
        <v/>
      </c>
      <c r="Q41" s="19">
        <f>IF($R$9="","",IF(INDEX($A41:$L41,1,CODE($R$9)-64)="","",TRIM(INDEX($A41:$L41,1,CODE($R$9)-64))))</f>
        <v/>
      </c>
      <c r="R41" s="19">
        <f>IF($R$10="","",IF(INDEX($A41:$L41,1,CODE($R$10)-64)="","",IFERROR(VALUE(TRIM(INDEX($A41:$L41,1,CODE($R$10)-64))),TRIM(INDEX($A41:$L41,1,CODE($R$10)-64)))))</f>
        <v/>
      </c>
      <c r="S41" s="19">
        <f>IF($R$11="","",IF(INDEX($A41:$L41,1,CODE($R$11)-64)="","",IFERROR(VALUE(SUBSTITUTE(TRIM(INDEX($A41:$L41,1,CODE($R$11)-64)),"%","")),TRIM(INDEX($A41:$L41,1,CODE($R$11)-64)))))</f>
        <v/>
      </c>
    </row>
    <row r="42">
      <c r="A42" s="18" t="n"/>
      <c r="B42" s="18" t="n"/>
      <c r="C42" s="18" t="n"/>
      <c r="D42" s="18" t="n"/>
      <c r="E42" s="18" t="n"/>
      <c r="F42" s="18" t="n"/>
      <c r="G42" s="18" t="n"/>
      <c r="H42" s="18" t="n"/>
      <c r="I42" s="18" t="n"/>
      <c r="J42" s="18" t="n"/>
      <c r="K42" s="18" t="n"/>
      <c r="L42" s="18" t="n"/>
      <c r="N42" s="19">
        <f>IF($R$6="","",IF(INDEX($A42:$L42,1,CODE($R$6)-64)="","",IFERROR(VALUE(TRIM(INDEX($A42:$L42,1,CODE($R$6)-64))),TRIM(INDEX($A42:$L42,1,CODE($R$6)-64)))))</f>
        <v/>
      </c>
      <c r="O42" s="19">
        <f>IF($R$7="","",IF(INDEX($A42:$L42,1,CODE($R$7)-64)="","",TRIM(INDEX($A42:$L42,1,CODE($R$7)-64))))</f>
        <v/>
      </c>
      <c r="P42" s="19">
        <f>IF($R$8="","",IF(INDEX($A42:$L42,1,CODE($R$8)-64)="","",TRIM(INDEX($A42:$L42,1,CODE($R$8)-64))))</f>
        <v/>
      </c>
      <c r="Q42" s="19">
        <f>IF($R$9="","",IF(INDEX($A42:$L42,1,CODE($R$9)-64)="","",TRIM(INDEX($A42:$L42,1,CODE($R$9)-64))))</f>
        <v/>
      </c>
      <c r="R42" s="19">
        <f>IF($R$10="","",IF(INDEX($A42:$L42,1,CODE($R$10)-64)="","",IFERROR(VALUE(TRIM(INDEX($A42:$L42,1,CODE($R$10)-64))),TRIM(INDEX($A42:$L42,1,CODE($R$10)-64)))))</f>
        <v/>
      </c>
      <c r="S42" s="19">
        <f>IF($R$11="","",IF(INDEX($A42:$L42,1,CODE($R$11)-64)="","",IFERROR(VALUE(SUBSTITUTE(TRIM(INDEX($A42:$L42,1,CODE($R$11)-64)),"%","")),TRIM(INDEX($A42:$L42,1,CODE($R$11)-64)))))</f>
        <v/>
      </c>
    </row>
    <row r="43">
      <c r="A43" s="18" t="n"/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N43" s="19">
        <f>IF($R$6="","",IF(INDEX($A43:$L43,1,CODE($R$6)-64)="","",IFERROR(VALUE(TRIM(INDEX($A43:$L43,1,CODE($R$6)-64))),TRIM(INDEX($A43:$L43,1,CODE($R$6)-64)))))</f>
        <v/>
      </c>
      <c r="O43" s="19">
        <f>IF($R$7="","",IF(INDEX($A43:$L43,1,CODE($R$7)-64)="","",TRIM(INDEX($A43:$L43,1,CODE($R$7)-64))))</f>
        <v/>
      </c>
      <c r="P43" s="19">
        <f>IF($R$8="","",IF(INDEX($A43:$L43,1,CODE($R$8)-64)="","",TRIM(INDEX($A43:$L43,1,CODE($R$8)-64))))</f>
        <v/>
      </c>
      <c r="Q43" s="19">
        <f>IF($R$9="","",IF(INDEX($A43:$L43,1,CODE($R$9)-64)="","",TRIM(INDEX($A43:$L43,1,CODE($R$9)-64))))</f>
        <v/>
      </c>
      <c r="R43" s="19">
        <f>IF($R$10="","",IF(INDEX($A43:$L43,1,CODE($R$10)-64)="","",IFERROR(VALUE(TRIM(INDEX($A43:$L43,1,CODE($R$10)-64))),TRIM(INDEX($A43:$L43,1,CODE($R$10)-64)))))</f>
        <v/>
      </c>
      <c r="S43" s="19">
        <f>IF($R$11="","",IF(INDEX($A43:$L43,1,CODE($R$11)-64)="","",IFERROR(VALUE(SUBSTITUTE(TRIM(INDEX($A43:$L43,1,CODE($R$11)-64)),"%","")),TRIM(INDEX($A43:$L43,1,CODE($R$11)-64)))))</f>
        <v/>
      </c>
    </row>
    <row r="44">
      <c r="A44" s="18" t="n"/>
      <c r="B44" s="18" t="n"/>
      <c r="C44" s="18" t="n"/>
      <c r="D44" s="18" t="n"/>
      <c r="E44" s="18" t="n"/>
      <c r="F44" s="18" t="n"/>
      <c r="G44" s="18" t="n"/>
      <c r="H44" s="18" t="n"/>
      <c r="I44" s="18" t="n"/>
      <c r="J44" s="18" t="n"/>
      <c r="K44" s="18" t="n"/>
      <c r="L44" s="18" t="n"/>
      <c r="N44" s="19">
        <f>IF($R$6="","",IF(INDEX($A44:$L44,1,CODE($R$6)-64)="","",IFERROR(VALUE(TRIM(INDEX($A44:$L44,1,CODE($R$6)-64))),TRIM(INDEX($A44:$L44,1,CODE($R$6)-64)))))</f>
        <v/>
      </c>
      <c r="O44" s="19">
        <f>IF($R$7="","",IF(INDEX($A44:$L44,1,CODE($R$7)-64)="","",TRIM(INDEX($A44:$L44,1,CODE($R$7)-64))))</f>
        <v/>
      </c>
      <c r="P44" s="19">
        <f>IF($R$8="","",IF(INDEX($A44:$L44,1,CODE($R$8)-64)="","",TRIM(INDEX($A44:$L44,1,CODE($R$8)-64))))</f>
        <v/>
      </c>
      <c r="Q44" s="19">
        <f>IF($R$9="","",IF(INDEX($A44:$L44,1,CODE($R$9)-64)="","",TRIM(INDEX($A44:$L44,1,CODE($R$9)-64))))</f>
        <v/>
      </c>
      <c r="R44" s="19">
        <f>IF($R$10="","",IF(INDEX($A44:$L44,1,CODE($R$10)-64)="","",IFERROR(VALUE(TRIM(INDEX($A44:$L44,1,CODE($R$10)-64))),TRIM(INDEX($A44:$L44,1,CODE($R$10)-64)))))</f>
        <v/>
      </c>
      <c r="S44" s="19">
        <f>IF($R$11="","",IF(INDEX($A44:$L44,1,CODE($R$11)-64)="","",IFERROR(VALUE(SUBSTITUTE(TRIM(INDEX($A44:$L44,1,CODE($R$11)-64)),"%","")),TRIM(INDEX($A44:$L44,1,CODE($R$11)-64)))))</f>
        <v/>
      </c>
    </row>
    <row r="45">
      <c r="A45" s="18" t="n"/>
      <c r="B45" s="18" t="n"/>
      <c r="C45" s="18" t="n"/>
      <c r="D45" s="18" t="n"/>
      <c r="E45" s="18" t="n"/>
      <c r="F45" s="18" t="n"/>
      <c r="G45" s="18" t="n"/>
      <c r="H45" s="18" t="n"/>
      <c r="I45" s="18" t="n"/>
      <c r="J45" s="18" t="n"/>
      <c r="K45" s="18" t="n"/>
      <c r="L45" s="18" t="n"/>
      <c r="N45" s="19">
        <f>IF($R$6="","",IF(INDEX($A45:$L45,1,CODE($R$6)-64)="","",IFERROR(VALUE(TRIM(INDEX($A45:$L45,1,CODE($R$6)-64))),TRIM(INDEX($A45:$L45,1,CODE($R$6)-64)))))</f>
        <v/>
      </c>
      <c r="O45" s="19">
        <f>IF($R$7="","",IF(INDEX($A45:$L45,1,CODE($R$7)-64)="","",TRIM(INDEX($A45:$L45,1,CODE($R$7)-64))))</f>
        <v/>
      </c>
      <c r="P45" s="19">
        <f>IF($R$8="","",IF(INDEX($A45:$L45,1,CODE($R$8)-64)="","",TRIM(INDEX($A45:$L45,1,CODE($R$8)-64))))</f>
        <v/>
      </c>
      <c r="Q45" s="19">
        <f>IF($R$9="","",IF(INDEX($A45:$L45,1,CODE($R$9)-64)="","",TRIM(INDEX($A45:$L45,1,CODE($R$9)-64))))</f>
        <v/>
      </c>
      <c r="R45" s="19">
        <f>IF($R$10="","",IF(INDEX($A45:$L45,1,CODE($R$10)-64)="","",IFERROR(VALUE(TRIM(INDEX($A45:$L45,1,CODE($R$10)-64))),TRIM(INDEX($A45:$L45,1,CODE($R$10)-64)))))</f>
        <v/>
      </c>
      <c r="S45" s="19">
        <f>IF($R$11="","",IF(INDEX($A45:$L45,1,CODE($R$11)-64)="","",IFERROR(VALUE(SUBSTITUTE(TRIM(INDEX($A45:$L45,1,CODE($R$11)-64)),"%","")),TRIM(INDEX($A45:$L45,1,CODE($R$11)-64)))))</f>
        <v/>
      </c>
    </row>
    <row r="46">
      <c r="A46" s="18" t="n"/>
      <c r="B46" s="18" t="n"/>
      <c r="C46" s="18" t="n"/>
      <c r="D46" s="18" t="n"/>
      <c r="E46" s="18" t="n"/>
      <c r="F46" s="18" t="n"/>
      <c r="G46" s="18" t="n"/>
      <c r="H46" s="18" t="n"/>
      <c r="I46" s="18" t="n"/>
      <c r="J46" s="18" t="n"/>
      <c r="K46" s="18" t="n"/>
      <c r="L46" s="18" t="n"/>
      <c r="N46" s="19">
        <f>IF($R$6="","",IF(INDEX($A46:$L46,1,CODE($R$6)-64)="","",IFERROR(VALUE(TRIM(INDEX($A46:$L46,1,CODE($R$6)-64))),TRIM(INDEX($A46:$L46,1,CODE($R$6)-64)))))</f>
        <v/>
      </c>
      <c r="O46" s="19">
        <f>IF($R$7="","",IF(INDEX($A46:$L46,1,CODE($R$7)-64)="","",TRIM(INDEX($A46:$L46,1,CODE($R$7)-64))))</f>
        <v/>
      </c>
      <c r="P46" s="19">
        <f>IF($R$8="","",IF(INDEX($A46:$L46,1,CODE($R$8)-64)="","",TRIM(INDEX($A46:$L46,1,CODE($R$8)-64))))</f>
        <v/>
      </c>
      <c r="Q46" s="19">
        <f>IF($R$9="","",IF(INDEX($A46:$L46,1,CODE($R$9)-64)="","",TRIM(INDEX($A46:$L46,1,CODE($R$9)-64))))</f>
        <v/>
      </c>
      <c r="R46" s="19">
        <f>IF($R$10="","",IF(INDEX($A46:$L46,1,CODE($R$10)-64)="","",IFERROR(VALUE(TRIM(INDEX($A46:$L46,1,CODE($R$10)-64))),TRIM(INDEX($A46:$L46,1,CODE($R$10)-64)))))</f>
        <v/>
      </c>
      <c r="S46" s="19">
        <f>IF($R$11="","",IF(INDEX($A46:$L46,1,CODE($R$11)-64)="","",IFERROR(VALUE(SUBSTITUTE(TRIM(INDEX($A46:$L46,1,CODE($R$11)-64)),"%","")),TRIM(INDEX($A46:$L46,1,CODE($R$11)-64)))))</f>
        <v/>
      </c>
    </row>
    <row r="47">
      <c r="A47" s="18" t="n"/>
      <c r="B47" s="18" t="n"/>
      <c r="C47" s="18" t="n"/>
      <c r="D47" s="18" t="n"/>
      <c r="E47" s="18" t="n"/>
      <c r="F47" s="18" t="n"/>
      <c r="G47" s="18" t="n"/>
      <c r="H47" s="18" t="n"/>
      <c r="I47" s="18" t="n"/>
      <c r="J47" s="18" t="n"/>
      <c r="K47" s="18" t="n"/>
      <c r="L47" s="18" t="n"/>
      <c r="N47" s="19">
        <f>IF($R$6="","",IF(INDEX($A47:$L47,1,CODE($R$6)-64)="","",IFERROR(VALUE(TRIM(INDEX($A47:$L47,1,CODE($R$6)-64))),TRIM(INDEX($A47:$L47,1,CODE($R$6)-64)))))</f>
        <v/>
      </c>
      <c r="O47" s="19">
        <f>IF($R$7="","",IF(INDEX($A47:$L47,1,CODE($R$7)-64)="","",TRIM(INDEX($A47:$L47,1,CODE($R$7)-64))))</f>
        <v/>
      </c>
      <c r="P47" s="19">
        <f>IF($R$8="","",IF(INDEX($A47:$L47,1,CODE($R$8)-64)="","",TRIM(INDEX($A47:$L47,1,CODE($R$8)-64))))</f>
        <v/>
      </c>
      <c r="Q47" s="19">
        <f>IF($R$9="","",IF(INDEX($A47:$L47,1,CODE($R$9)-64)="","",TRIM(INDEX($A47:$L47,1,CODE($R$9)-64))))</f>
        <v/>
      </c>
      <c r="R47" s="19">
        <f>IF($R$10="","",IF(INDEX($A47:$L47,1,CODE($R$10)-64)="","",IFERROR(VALUE(TRIM(INDEX($A47:$L47,1,CODE($R$10)-64))),TRIM(INDEX($A47:$L47,1,CODE($R$10)-64)))))</f>
        <v/>
      </c>
      <c r="S47" s="19">
        <f>IF($R$11="","",IF(INDEX($A47:$L47,1,CODE($R$11)-64)="","",IFERROR(VALUE(SUBSTITUTE(TRIM(INDEX($A47:$L47,1,CODE($R$11)-64)),"%","")),TRIM(INDEX($A47:$L47,1,CODE($R$11)-64)))))</f>
        <v/>
      </c>
    </row>
    <row r="48">
      <c r="A48" s="18" t="n"/>
      <c r="B48" s="18" t="n"/>
      <c r="C48" s="18" t="n"/>
      <c r="D48" s="18" t="n"/>
      <c r="E48" s="18" t="n"/>
      <c r="F48" s="18" t="n"/>
      <c r="G48" s="18" t="n"/>
      <c r="H48" s="18" t="n"/>
      <c r="I48" s="18" t="n"/>
      <c r="J48" s="18" t="n"/>
      <c r="K48" s="18" t="n"/>
      <c r="L48" s="18" t="n"/>
      <c r="N48" s="19">
        <f>IF($R$6="","",IF(INDEX($A48:$L48,1,CODE($R$6)-64)="","",IFERROR(VALUE(TRIM(INDEX($A48:$L48,1,CODE($R$6)-64))),TRIM(INDEX($A48:$L48,1,CODE($R$6)-64)))))</f>
        <v/>
      </c>
      <c r="O48" s="19">
        <f>IF($R$7="","",IF(INDEX($A48:$L48,1,CODE($R$7)-64)="","",TRIM(INDEX($A48:$L48,1,CODE($R$7)-64))))</f>
        <v/>
      </c>
      <c r="P48" s="19">
        <f>IF($R$8="","",IF(INDEX($A48:$L48,1,CODE($R$8)-64)="","",TRIM(INDEX($A48:$L48,1,CODE($R$8)-64))))</f>
        <v/>
      </c>
      <c r="Q48" s="19">
        <f>IF($R$9="","",IF(INDEX($A48:$L48,1,CODE($R$9)-64)="","",TRIM(INDEX($A48:$L48,1,CODE($R$9)-64))))</f>
        <v/>
      </c>
      <c r="R48" s="19">
        <f>IF($R$10="","",IF(INDEX($A48:$L48,1,CODE($R$10)-64)="","",IFERROR(VALUE(TRIM(INDEX($A48:$L48,1,CODE($R$10)-64))),TRIM(INDEX($A48:$L48,1,CODE($R$10)-64)))))</f>
        <v/>
      </c>
      <c r="S48" s="19">
        <f>IF($R$11="","",IF(INDEX($A48:$L48,1,CODE($R$11)-64)="","",IFERROR(VALUE(SUBSTITUTE(TRIM(INDEX($A48:$L48,1,CODE($R$11)-64)),"%","")),TRIM(INDEX($A48:$L48,1,CODE($R$11)-64)))))</f>
        <v/>
      </c>
    </row>
    <row r="49">
      <c r="A49" s="18" t="n"/>
      <c r="B49" s="18" t="n"/>
      <c r="C49" s="18" t="n"/>
      <c r="D49" s="18" t="n"/>
      <c r="E49" s="18" t="n"/>
      <c r="F49" s="18" t="n"/>
      <c r="G49" s="18" t="n"/>
      <c r="H49" s="18" t="n"/>
      <c r="I49" s="18" t="n"/>
      <c r="J49" s="18" t="n"/>
      <c r="K49" s="18" t="n"/>
      <c r="L49" s="18" t="n"/>
      <c r="N49" s="19">
        <f>IF($R$6="","",IF(INDEX($A49:$L49,1,CODE($R$6)-64)="","",IFERROR(VALUE(TRIM(INDEX($A49:$L49,1,CODE($R$6)-64))),TRIM(INDEX($A49:$L49,1,CODE($R$6)-64)))))</f>
        <v/>
      </c>
      <c r="O49" s="19">
        <f>IF($R$7="","",IF(INDEX($A49:$L49,1,CODE($R$7)-64)="","",TRIM(INDEX($A49:$L49,1,CODE($R$7)-64))))</f>
        <v/>
      </c>
      <c r="P49" s="19">
        <f>IF($R$8="","",IF(INDEX($A49:$L49,1,CODE($R$8)-64)="","",TRIM(INDEX($A49:$L49,1,CODE($R$8)-64))))</f>
        <v/>
      </c>
      <c r="Q49" s="19">
        <f>IF($R$9="","",IF(INDEX($A49:$L49,1,CODE($R$9)-64)="","",TRIM(INDEX($A49:$L49,1,CODE($R$9)-64))))</f>
        <v/>
      </c>
      <c r="R49" s="19">
        <f>IF($R$10="","",IF(INDEX($A49:$L49,1,CODE($R$10)-64)="","",IFERROR(VALUE(TRIM(INDEX($A49:$L49,1,CODE($R$10)-64))),TRIM(INDEX($A49:$L49,1,CODE($R$10)-64)))))</f>
        <v/>
      </c>
      <c r="S49" s="19">
        <f>IF($R$11="","",IF(INDEX($A49:$L49,1,CODE($R$11)-64)="","",IFERROR(VALUE(SUBSTITUTE(TRIM(INDEX($A49:$L49,1,CODE($R$11)-64)),"%","")),TRIM(INDEX($A49:$L49,1,CODE($R$11)-64)))))</f>
        <v/>
      </c>
    </row>
    <row r="50">
      <c r="A50" s="18" t="n"/>
      <c r="B50" s="18" t="n"/>
      <c r="C50" s="18" t="n"/>
      <c r="D50" s="18" t="n"/>
      <c r="E50" s="18" t="n"/>
      <c r="F50" s="18" t="n"/>
      <c r="G50" s="18" t="n"/>
      <c r="H50" s="18" t="n"/>
      <c r="I50" s="18" t="n"/>
      <c r="J50" s="18" t="n"/>
      <c r="K50" s="18" t="n"/>
      <c r="L50" s="18" t="n"/>
      <c r="N50" s="19">
        <f>IF($R$6="","",IF(INDEX($A50:$L50,1,CODE($R$6)-64)="","",IFERROR(VALUE(TRIM(INDEX($A50:$L50,1,CODE($R$6)-64))),TRIM(INDEX($A50:$L50,1,CODE($R$6)-64)))))</f>
        <v/>
      </c>
      <c r="O50" s="19">
        <f>IF($R$7="","",IF(INDEX($A50:$L50,1,CODE($R$7)-64)="","",TRIM(INDEX($A50:$L50,1,CODE($R$7)-64))))</f>
        <v/>
      </c>
      <c r="P50" s="19">
        <f>IF($R$8="","",IF(INDEX($A50:$L50,1,CODE($R$8)-64)="","",TRIM(INDEX($A50:$L50,1,CODE($R$8)-64))))</f>
        <v/>
      </c>
      <c r="Q50" s="19">
        <f>IF($R$9="","",IF(INDEX($A50:$L50,1,CODE($R$9)-64)="","",TRIM(INDEX($A50:$L50,1,CODE($R$9)-64))))</f>
        <v/>
      </c>
      <c r="R50" s="19">
        <f>IF($R$10="","",IF(INDEX($A50:$L50,1,CODE($R$10)-64)="","",IFERROR(VALUE(TRIM(INDEX($A50:$L50,1,CODE($R$10)-64))),TRIM(INDEX($A50:$L50,1,CODE($R$10)-64)))))</f>
        <v/>
      </c>
      <c r="S50" s="19">
        <f>IF($R$11="","",IF(INDEX($A50:$L50,1,CODE($R$11)-64)="","",IFERROR(VALUE(SUBSTITUTE(TRIM(INDEX($A50:$L50,1,CODE($R$11)-64)),"%","")),TRIM(INDEX($A50:$L50,1,CODE($R$11)-64)))))</f>
        <v/>
      </c>
    </row>
    <row r="51">
      <c r="A51" s="18" t="n"/>
      <c r="B51" s="18" t="n"/>
      <c r="C51" s="18" t="n"/>
      <c r="D51" s="18" t="n"/>
      <c r="E51" s="18" t="n"/>
      <c r="F51" s="18" t="n"/>
      <c r="G51" s="18" t="n"/>
      <c r="H51" s="18" t="n"/>
      <c r="I51" s="18" t="n"/>
      <c r="J51" s="18" t="n"/>
      <c r="K51" s="18" t="n"/>
      <c r="L51" s="18" t="n"/>
      <c r="N51" s="19">
        <f>IF($R$6="","",IF(INDEX($A51:$L51,1,CODE($R$6)-64)="","",IFERROR(VALUE(TRIM(INDEX($A51:$L51,1,CODE($R$6)-64))),TRIM(INDEX($A51:$L51,1,CODE($R$6)-64)))))</f>
        <v/>
      </c>
      <c r="O51" s="19">
        <f>IF($R$7="","",IF(INDEX($A51:$L51,1,CODE($R$7)-64)="","",TRIM(INDEX($A51:$L51,1,CODE($R$7)-64))))</f>
        <v/>
      </c>
      <c r="P51" s="19">
        <f>IF($R$8="","",IF(INDEX($A51:$L51,1,CODE($R$8)-64)="","",TRIM(INDEX($A51:$L51,1,CODE($R$8)-64))))</f>
        <v/>
      </c>
      <c r="Q51" s="19">
        <f>IF($R$9="","",IF(INDEX($A51:$L51,1,CODE($R$9)-64)="","",TRIM(INDEX($A51:$L51,1,CODE($R$9)-64))))</f>
        <v/>
      </c>
      <c r="R51" s="19">
        <f>IF($R$10="","",IF(INDEX($A51:$L51,1,CODE($R$10)-64)="","",IFERROR(VALUE(TRIM(INDEX($A51:$L51,1,CODE($R$10)-64))),TRIM(INDEX($A51:$L51,1,CODE($R$10)-64)))))</f>
        <v/>
      </c>
      <c r="S51" s="19">
        <f>IF($R$11="","",IF(INDEX($A51:$L51,1,CODE($R$11)-64)="","",IFERROR(VALUE(SUBSTITUTE(TRIM(INDEX($A51:$L51,1,CODE($R$11)-64)),"%","")),TRIM(INDEX($A51:$L51,1,CODE($R$11)-64)))))</f>
        <v/>
      </c>
    </row>
    <row r="52">
      <c r="A52" s="18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N52" s="19">
        <f>IF($R$6="","",IF(INDEX($A52:$L52,1,CODE($R$6)-64)="","",IFERROR(VALUE(TRIM(INDEX($A52:$L52,1,CODE($R$6)-64))),TRIM(INDEX($A52:$L52,1,CODE($R$6)-64)))))</f>
        <v/>
      </c>
      <c r="O52" s="19">
        <f>IF($R$7="","",IF(INDEX($A52:$L52,1,CODE($R$7)-64)="","",TRIM(INDEX($A52:$L52,1,CODE($R$7)-64))))</f>
        <v/>
      </c>
      <c r="P52" s="19">
        <f>IF($R$8="","",IF(INDEX($A52:$L52,1,CODE($R$8)-64)="","",TRIM(INDEX($A52:$L52,1,CODE($R$8)-64))))</f>
        <v/>
      </c>
      <c r="Q52" s="19">
        <f>IF($R$9="","",IF(INDEX($A52:$L52,1,CODE($R$9)-64)="","",TRIM(INDEX($A52:$L52,1,CODE($R$9)-64))))</f>
        <v/>
      </c>
      <c r="R52" s="19">
        <f>IF($R$10="","",IF(INDEX($A52:$L52,1,CODE($R$10)-64)="","",IFERROR(VALUE(TRIM(INDEX($A52:$L52,1,CODE($R$10)-64))),TRIM(INDEX($A52:$L52,1,CODE($R$10)-64)))))</f>
        <v/>
      </c>
      <c r="S52" s="19">
        <f>IF($R$11="","",IF(INDEX($A52:$L52,1,CODE($R$11)-64)="","",IFERROR(VALUE(SUBSTITUTE(TRIM(INDEX($A52:$L52,1,CODE($R$11)-64)),"%","")),TRIM(INDEX($A52:$L52,1,CODE($R$11)-64)))))</f>
        <v/>
      </c>
    </row>
    <row r="53">
      <c r="A53" s="18" t="n"/>
      <c r="B53" s="18" t="n"/>
      <c r="C53" s="18" t="n"/>
      <c r="D53" s="18" t="n"/>
      <c r="E53" s="18" t="n"/>
      <c r="F53" s="18" t="n"/>
      <c r="G53" s="18" t="n"/>
      <c r="H53" s="18" t="n"/>
      <c r="I53" s="18" t="n"/>
      <c r="J53" s="18" t="n"/>
      <c r="K53" s="18" t="n"/>
      <c r="L53" s="18" t="n"/>
      <c r="N53" s="19">
        <f>IF($R$6="","",IF(INDEX($A53:$L53,1,CODE($R$6)-64)="","",IFERROR(VALUE(TRIM(INDEX($A53:$L53,1,CODE($R$6)-64))),TRIM(INDEX($A53:$L53,1,CODE($R$6)-64)))))</f>
        <v/>
      </c>
      <c r="O53" s="19">
        <f>IF($R$7="","",IF(INDEX($A53:$L53,1,CODE($R$7)-64)="","",TRIM(INDEX($A53:$L53,1,CODE($R$7)-64))))</f>
        <v/>
      </c>
      <c r="P53" s="19">
        <f>IF($R$8="","",IF(INDEX($A53:$L53,1,CODE($R$8)-64)="","",TRIM(INDEX($A53:$L53,1,CODE($R$8)-64))))</f>
        <v/>
      </c>
      <c r="Q53" s="19">
        <f>IF($R$9="","",IF(INDEX($A53:$L53,1,CODE($R$9)-64)="","",TRIM(INDEX($A53:$L53,1,CODE($R$9)-64))))</f>
        <v/>
      </c>
      <c r="R53" s="19">
        <f>IF($R$10="","",IF(INDEX($A53:$L53,1,CODE($R$10)-64)="","",IFERROR(VALUE(TRIM(INDEX($A53:$L53,1,CODE($R$10)-64))),TRIM(INDEX($A53:$L53,1,CODE($R$10)-64)))))</f>
        <v/>
      </c>
      <c r="S53" s="19">
        <f>IF($R$11="","",IF(INDEX($A53:$L53,1,CODE($R$11)-64)="","",IFERROR(VALUE(SUBSTITUTE(TRIM(INDEX($A53:$L53,1,CODE($R$11)-64)),"%","")),TRIM(INDEX($A53:$L53,1,CODE($R$11)-64)))))</f>
        <v/>
      </c>
    </row>
    <row r="54">
      <c r="A54" s="18" t="n"/>
      <c r="B54" s="18" t="n"/>
      <c r="C54" s="18" t="n"/>
      <c r="D54" s="18" t="n"/>
      <c r="E54" s="18" t="n"/>
      <c r="F54" s="18" t="n"/>
      <c r="G54" s="18" t="n"/>
      <c r="H54" s="18" t="n"/>
      <c r="I54" s="18" t="n"/>
      <c r="J54" s="18" t="n"/>
      <c r="K54" s="18" t="n"/>
      <c r="L54" s="18" t="n"/>
      <c r="N54" s="19">
        <f>IF($R$6="","",IF(INDEX($A54:$L54,1,CODE($R$6)-64)="","",IFERROR(VALUE(TRIM(INDEX($A54:$L54,1,CODE($R$6)-64))),TRIM(INDEX($A54:$L54,1,CODE($R$6)-64)))))</f>
        <v/>
      </c>
      <c r="O54" s="19">
        <f>IF($R$7="","",IF(INDEX($A54:$L54,1,CODE($R$7)-64)="","",TRIM(INDEX($A54:$L54,1,CODE($R$7)-64))))</f>
        <v/>
      </c>
      <c r="P54" s="19">
        <f>IF($R$8="","",IF(INDEX($A54:$L54,1,CODE($R$8)-64)="","",TRIM(INDEX($A54:$L54,1,CODE($R$8)-64))))</f>
        <v/>
      </c>
      <c r="Q54" s="19">
        <f>IF($R$9="","",IF(INDEX($A54:$L54,1,CODE($R$9)-64)="","",TRIM(INDEX($A54:$L54,1,CODE($R$9)-64))))</f>
        <v/>
      </c>
      <c r="R54" s="19">
        <f>IF($R$10="","",IF(INDEX($A54:$L54,1,CODE($R$10)-64)="","",IFERROR(VALUE(TRIM(INDEX($A54:$L54,1,CODE($R$10)-64))),TRIM(INDEX($A54:$L54,1,CODE($R$10)-64)))))</f>
        <v/>
      </c>
      <c r="S54" s="19">
        <f>IF($R$11="","",IF(INDEX($A54:$L54,1,CODE($R$11)-64)="","",IFERROR(VALUE(SUBSTITUTE(TRIM(INDEX($A54:$L54,1,CODE($R$11)-64)),"%","")),TRIM(INDEX($A54:$L54,1,CODE($R$11)-64)))))</f>
        <v/>
      </c>
    </row>
    <row r="55">
      <c r="A55" s="18" t="n"/>
      <c r="B55" s="18" t="n"/>
      <c r="C55" s="18" t="n"/>
      <c r="D55" s="18" t="n"/>
      <c r="E55" s="18" t="n"/>
      <c r="F55" s="18" t="n"/>
      <c r="G55" s="18" t="n"/>
      <c r="H55" s="18" t="n"/>
      <c r="I55" s="18" t="n"/>
      <c r="J55" s="18" t="n"/>
      <c r="K55" s="18" t="n"/>
      <c r="L55" s="18" t="n"/>
      <c r="N55" s="19">
        <f>IF($R$6="","",IF(INDEX($A55:$L55,1,CODE($R$6)-64)="","",IFERROR(VALUE(TRIM(INDEX($A55:$L55,1,CODE($R$6)-64))),TRIM(INDEX($A55:$L55,1,CODE($R$6)-64)))))</f>
        <v/>
      </c>
      <c r="O55" s="19">
        <f>IF($R$7="","",IF(INDEX($A55:$L55,1,CODE($R$7)-64)="","",TRIM(INDEX($A55:$L55,1,CODE($R$7)-64))))</f>
        <v/>
      </c>
      <c r="P55" s="19">
        <f>IF($R$8="","",IF(INDEX($A55:$L55,1,CODE($R$8)-64)="","",TRIM(INDEX($A55:$L55,1,CODE($R$8)-64))))</f>
        <v/>
      </c>
      <c r="Q55" s="19">
        <f>IF($R$9="","",IF(INDEX($A55:$L55,1,CODE($R$9)-64)="","",TRIM(INDEX($A55:$L55,1,CODE($R$9)-64))))</f>
        <v/>
      </c>
      <c r="R55" s="19">
        <f>IF($R$10="","",IF(INDEX($A55:$L55,1,CODE($R$10)-64)="","",IFERROR(VALUE(TRIM(INDEX($A55:$L55,1,CODE($R$10)-64))),TRIM(INDEX($A55:$L55,1,CODE($R$10)-64)))))</f>
        <v/>
      </c>
      <c r="S55" s="19">
        <f>IF($R$11="","",IF(INDEX($A55:$L55,1,CODE($R$11)-64)="","",IFERROR(VALUE(SUBSTITUTE(TRIM(INDEX($A55:$L55,1,CODE($R$11)-64)),"%","")),TRIM(INDEX($A55:$L55,1,CODE($R$11)-64)))))</f>
        <v/>
      </c>
    </row>
    <row r="56">
      <c r="A56" s="18" t="n"/>
      <c r="B56" s="18" t="n"/>
      <c r="C56" s="18" t="n"/>
      <c r="D56" s="18" t="n"/>
      <c r="E56" s="18" t="n"/>
      <c r="F56" s="18" t="n"/>
      <c r="G56" s="18" t="n"/>
      <c r="H56" s="18" t="n"/>
      <c r="I56" s="18" t="n"/>
      <c r="J56" s="18" t="n"/>
      <c r="K56" s="18" t="n"/>
      <c r="L56" s="18" t="n"/>
      <c r="N56" s="19">
        <f>IF($R$6="","",IF(INDEX($A56:$L56,1,CODE($R$6)-64)="","",IFERROR(VALUE(TRIM(INDEX($A56:$L56,1,CODE($R$6)-64))),TRIM(INDEX($A56:$L56,1,CODE($R$6)-64)))))</f>
        <v/>
      </c>
      <c r="O56" s="19">
        <f>IF($R$7="","",IF(INDEX($A56:$L56,1,CODE($R$7)-64)="","",TRIM(INDEX($A56:$L56,1,CODE($R$7)-64))))</f>
        <v/>
      </c>
      <c r="P56" s="19">
        <f>IF($R$8="","",IF(INDEX($A56:$L56,1,CODE($R$8)-64)="","",TRIM(INDEX($A56:$L56,1,CODE($R$8)-64))))</f>
        <v/>
      </c>
      <c r="Q56" s="19">
        <f>IF($R$9="","",IF(INDEX($A56:$L56,1,CODE($R$9)-64)="","",TRIM(INDEX($A56:$L56,1,CODE($R$9)-64))))</f>
        <v/>
      </c>
      <c r="R56" s="19">
        <f>IF($R$10="","",IF(INDEX($A56:$L56,1,CODE($R$10)-64)="","",IFERROR(VALUE(TRIM(INDEX($A56:$L56,1,CODE($R$10)-64))),TRIM(INDEX($A56:$L56,1,CODE($R$10)-64)))))</f>
        <v/>
      </c>
      <c r="S56" s="19">
        <f>IF($R$11="","",IF(INDEX($A56:$L56,1,CODE($R$11)-64)="","",IFERROR(VALUE(SUBSTITUTE(TRIM(INDEX($A56:$L56,1,CODE($R$11)-64)),"%","")),TRIM(INDEX($A56:$L56,1,CODE($R$11)-64)))))</f>
        <v/>
      </c>
    </row>
    <row r="57">
      <c r="A57" s="18" t="n"/>
      <c r="B57" s="18" t="n"/>
      <c r="C57" s="18" t="n"/>
      <c r="D57" s="18" t="n"/>
      <c r="E57" s="18" t="n"/>
      <c r="F57" s="18" t="n"/>
      <c r="G57" s="18" t="n"/>
      <c r="H57" s="18" t="n"/>
      <c r="I57" s="18" t="n"/>
      <c r="J57" s="18" t="n"/>
      <c r="K57" s="18" t="n"/>
      <c r="L57" s="18" t="n"/>
      <c r="N57" s="19">
        <f>IF($R$6="","",IF(INDEX($A57:$L57,1,CODE($R$6)-64)="","",IFERROR(VALUE(TRIM(INDEX($A57:$L57,1,CODE($R$6)-64))),TRIM(INDEX($A57:$L57,1,CODE($R$6)-64)))))</f>
        <v/>
      </c>
      <c r="O57" s="19">
        <f>IF($R$7="","",IF(INDEX($A57:$L57,1,CODE($R$7)-64)="","",TRIM(INDEX($A57:$L57,1,CODE($R$7)-64))))</f>
        <v/>
      </c>
      <c r="P57" s="19">
        <f>IF($R$8="","",IF(INDEX($A57:$L57,1,CODE($R$8)-64)="","",TRIM(INDEX($A57:$L57,1,CODE($R$8)-64))))</f>
        <v/>
      </c>
      <c r="Q57" s="19">
        <f>IF($R$9="","",IF(INDEX($A57:$L57,1,CODE($R$9)-64)="","",TRIM(INDEX($A57:$L57,1,CODE($R$9)-64))))</f>
        <v/>
      </c>
      <c r="R57" s="19">
        <f>IF($R$10="","",IF(INDEX($A57:$L57,1,CODE($R$10)-64)="","",IFERROR(VALUE(TRIM(INDEX($A57:$L57,1,CODE($R$10)-64))),TRIM(INDEX($A57:$L57,1,CODE($R$10)-64)))))</f>
        <v/>
      </c>
      <c r="S57" s="19">
        <f>IF($R$11="","",IF(INDEX($A57:$L57,1,CODE($R$11)-64)="","",IFERROR(VALUE(SUBSTITUTE(TRIM(INDEX($A57:$L57,1,CODE($R$11)-64)),"%","")),TRIM(INDEX($A57:$L57,1,CODE($R$11)-64)))))</f>
        <v/>
      </c>
    </row>
    <row r="58">
      <c r="A58" s="18" t="n"/>
      <c r="B58" s="18" t="n"/>
      <c r="C58" s="18" t="n"/>
      <c r="D58" s="18" t="n"/>
      <c r="E58" s="18" t="n"/>
      <c r="F58" s="18" t="n"/>
      <c r="G58" s="18" t="n"/>
      <c r="H58" s="18" t="n"/>
      <c r="I58" s="18" t="n"/>
      <c r="J58" s="18" t="n"/>
      <c r="K58" s="18" t="n"/>
      <c r="L58" s="18" t="n"/>
      <c r="N58" s="19">
        <f>IF($R$6="","",IF(INDEX($A58:$L58,1,CODE($R$6)-64)="","",IFERROR(VALUE(TRIM(INDEX($A58:$L58,1,CODE($R$6)-64))),TRIM(INDEX($A58:$L58,1,CODE($R$6)-64)))))</f>
        <v/>
      </c>
      <c r="O58" s="19">
        <f>IF($R$7="","",IF(INDEX($A58:$L58,1,CODE($R$7)-64)="","",TRIM(INDEX($A58:$L58,1,CODE($R$7)-64))))</f>
        <v/>
      </c>
      <c r="P58" s="19">
        <f>IF($R$8="","",IF(INDEX($A58:$L58,1,CODE($R$8)-64)="","",TRIM(INDEX($A58:$L58,1,CODE($R$8)-64))))</f>
        <v/>
      </c>
      <c r="Q58" s="19">
        <f>IF($R$9="","",IF(INDEX($A58:$L58,1,CODE($R$9)-64)="","",TRIM(INDEX($A58:$L58,1,CODE($R$9)-64))))</f>
        <v/>
      </c>
      <c r="R58" s="19">
        <f>IF($R$10="","",IF(INDEX($A58:$L58,1,CODE($R$10)-64)="","",IFERROR(VALUE(TRIM(INDEX($A58:$L58,1,CODE($R$10)-64))),TRIM(INDEX($A58:$L58,1,CODE($R$10)-64)))))</f>
        <v/>
      </c>
      <c r="S58" s="19">
        <f>IF($R$11="","",IF(INDEX($A58:$L58,1,CODE($R$11)-64)="","",IFERROR(VALUE(SUBSTITUTE(TRIM(INDEX($A58:$L58,1,CODE($R$11)-64)),"%","")),TRIM(INDEX($A58:$L58,1,CODE($R$11)-64)))))</f>
        <v/>
      </c>
    </row>
    <row r="59">
      <c r="A59" s="18" t="n"/>
      <c r="B59" s="18" t="n"/>
      <c r="C59" s="18" t="n"/>
      <c r="D59" s="18" t="n"/>
      <c r="E59" s="18" t="n"/>
      <c r="F59" s="18" t="n"/>
      <c r="G59" s="18" t="n"/>
      <c r="H59" s="18" t="n"/>
      <c r="I59" s="18" t="n"/>
      <c r="J59" s="18" t="n"/>
      <c r="K59" s="18" t="n"/>
      <c r="L59" s="18" t="n"/>
      <c r="N59" s="19">
        <f>IF($R$6="","",IF(INDEX($A59:$L59,1,CODE($R$6)-64)="","",IFERROR(VALUE(TRIM(INDEX($A59:$L59,1,CODE($R$6)-64))),TRIM(INDEX($A59:$L59,1,CODE($R$6)-64)))))</f>
        <v/>
      </c>
      <c r="O59" s="19">
        <f>IF($R$7="","",IF(INDEX($A59:$L59,1,CODE($R$7)-64)="","",TRIM(INDEX($A59:$L59,1,CODE($R$7)-64))))</f>
        <v/>
      </c>
      <c r="P59" s="19">
        <f>IF($R$8="","",IF(INDEX($A59:$L59,1,CODE($R$8)-64)="","",TRIM(INDEX($A59:$L59,1,CODE($R$8)-64))))</f>
        <v/>
      </c>
      <c r="Q59" s="19">
        <f>IF($R$9="","",IF(INDEX($A59:$L59,1,CODE($R$9)-64)="","",TRIM(INDEX($A59:$L59,1,CODE($R$9)-64))))</f>
        <v/>
      </c>
      <c r="R59" s="19">
        <f>IF($R$10="","",IF(INDEX($A59:$L59,1,CODE($R$10)-64)="","",IFERROR(VALUE(TRIM(INDEX($A59:$L59,1,CODE($R$10)-64))),TRIM(INDEX($A59:$L59,1,CODE($R$10)-64)))))</f>
        <v/>
      </c>
      <c r="S59" s="19">
        <f>IF($R$11="","",IF(INDEX($A59:$L59,1,CODE($R$11)-64)="","",IFERROR(VALUE(SUBSTITUTE(TRIM(INDEX($A59:$L59,1,CODE($R$11)-64)),"%","")),TRIM(INDEX($A59:$L59,1,CODE($R$11)-64)))))</f>
        <v/>
      </c>
    </row>
    <row r="60">
      <c r="A60" s="18" t="n"/>
      <c r="B60" s="18" t="n"/>
      <c r="C60" s="18" t="n"/>
      <c r="D60" s="18" t="n"/>
      <c r="E60" s="18" t="n"/>
      <c r="F60" s="18" t="n"/>
      <c r="G60" s="18" t="n"/>
      <c r="H60" s="18" t="n"/>
      <c r="I60" s="18" t="n"/>
      <c r="J60" s="18" t="n"/>
      <c r="K60" s="18" t="n"/>
      <c r="L60" s="18" t="n"/>
      <c r="N60" s="19">
        <f>IF($R$6="","",IF(INDEX($A60:$L60,1,CODE($R$6)-64)="","",IFERROR(VALUE(TRIM(INDEX($A60:$L60,1,CODE($R$6)-64))),TRIM(INDEX($A60:$L60,1,CODE($R$6)-64)))))</f>
        <v/>
      </c>
      <c r="O60" s="19">
        <f>IF($R$7="","",IF(INDEX($A60:$L60,1,CODE($R$7)-64)="","",TRIM(INDEX($A60:$L60,1,CODE($R$7)-64))))</f>
        <v/>
      </c>
      <c r="P60" s="19">
        <f>IF($R$8="","",IF(INDEX($A60:$L60,1,CODE($R$8)-64)="","",TRIM(INDEX($A60:$L60,1,CODE($R$8)-64))))</f>
        <v/>
      </c>
      <c r="Q60" s="19">
        <f>IF($R$9="","",IF(INDEX($A60:$L60,1,CODE($R$9)-64)="","",TRIM(INDEX($A60:$L60,1,CODE($R$9)-64))))</f>
        <v/>
      </c>
      <c r="R60" s="19">
        <f>IF($R$10="","",IF(INDEX($A60:$L60,1,CODE($R$10)-64)="","",IFERROR(VALUE(TRIM(INDEX($A60:$L60,1,CODE($R$10)-64))),TRIM(INDEX($A60:$L60,1,CODE($R$10)-64)))))</f>
        <v/>
      </c>
      <c r="S60" s="19">
        <f>IF($R$11="","",IF(INDEX($A60:$L60,1,CODE($R$11)-64)="","",IFERROR(VALUE(SUBSTITUTE(TRIM(INDEX($A60:$L60,1,CODE($R$11)-64)),"%","")),TRIM(INDEX($A60:$L60,1,CODE($R$11)-64)))))</f>
        <v/>
      </c>
    </row>
    <row r="61">
      <c r="A61" s="18" t="n"/>
      <c r="B61" s="18" t="n"/>
      <c r="C61" s="18" t="n"/>
      <c r="D61" s="18" t="n"/>
      <c r="E61" s="18" t="n"/>
      <c r="F61" s="18" t="n"/>
      <c r="G61" s="18" t="n"/>
      <c r="H61" s="18" t="n"/>
      <c r="I61" s="18" t="n"/>
      <c r="J61" s="18" t="n"/>
      <c r="K61" s="18" t="n"/>
      <c r="L61" s="18" t="n"/>
      <c r="N61" s="19">
        <f>IF($R$6="","",IF(INDEX($A61:$L61,1,CODE($R$6)-64)="","",IFERROR(VALUE(TRIM(INDEX($A61:$L61,1,CODE($R$6)-64))),TRIM(INDEX($A61:$L61,1,CODE($R$6)-64)))))</f>
        <v/>
      </c>
      <c r="O61" s="19">
        <f>IF($R$7="","",IF(INDEX($A61:$L61,1,CODE($R$7)-64)="","",TRIM(INDEX($A61:$L61,1,CODE($R$7)-64))))</f>
        <v/>
      </c>
      <c r="P61" s="19">
        <f>IF($R$8="","",IF(INDEX($A61:$L61,1,CODE($R$8)-64)="","",TRIM(INDEX($A61:$L61,1,CODE($R$8)-64))))</f>
        <v/>
      </c>
      <c r="Q61" s="19">
        <f>IF($R$9="","",IF(INDEX($A61:$L61,1,CODE($R$9)-64)="","",TRIM(INDEX($A61:$L61,1,CODE($R$9)-64))))</f>
        <v/>
      </c>
      <c r="R61" s="19">
        <f>IF($R$10="","",IF(INDEX($A61:$L61,1,CODE($R$10)-64)="","",IFERROR(VALUE(TRIM(INDEX($A61:$L61,1,CODE($R$10)-64))),TRIM(INDEX($A61:$L61,1,CODE($R$10)-64)))))</f>
        <v/>
      </c>
      <c r="S61" s="19">
        <f>IF($R$11="","",IF(INDEX($A61:$L61,1,CODE($R$11)-64)="","",IFERROR(VALUE(SUBSTITUTE(TRIM(INDEX($A61:$L61,1,CODE($R$11)-64)),"%","")),TRIM(INDEX($A61:$L61,1,CODE($R$11)-64)))))</f>
        <v/>
      </c>
    </row>
    <row r="62">
      <c r="A62" s="18" t="n"/>
      <c r="B62" s="18" t="n"/>
      <c r="C62" s="18" t="n"/>
      <c r="D62" s="18" t="n"/>
      <c r="E62" s="18" t="n"/>
      <c r="F62" s="18" t="n"/>
      <c r="G62" s="18" t="n"/>
      <c r="H62" s="18" t="n"/>
      <c r="I62" s="18" t="n"/>
      <c r="J62" s="18" t="n"/>
      <c r="K62" s="18" t="n"/>
      <c r="L62" s="18" t="n"/>
      <c r="N62" s="19">
        <f>IF($R$6="","",IF(INDEX($A62:$L62,1,CODE($R$6)-64)="","",IFERROR(VALUE(TRIM(INDEX($A62:$L62,1,CODE($R$6)-64))),TRIM(INDEX($A62:$L62,1,CODE($R$6)-64)))))</f>
        <v/>
      </c>
      <c r="O62" s="19">
        <f>IF($R$7="","",IF(INDEX($A62:$L62,1,CODE($R$7)-64)="","",TRIM(INDEX($A62:$L62,1,CODE($R$7)-64))))</f>
        <v/>
      </c>
      <c r="P62" s="19">
        <f>IF($R$8="","",IF(INDEX($A62:$L62,1,CODE($R$8)-64)="","",TRIM(INDEX($A62:$L62,1,CODE($R$8)-64))))</f>
        <v/>
      </c>
      <c r="Q62" s="19">
        <f>IF($R$9="","",IF(INDEX($A62:$L62,1,CODE($R$9)-64)="","",TRIM(INDEX($A62:$L62,1,CODE($R$9)-64))))</f>
        <v/>
      </c>
      <c r="R62" s="19">
        <f>IF($R$10="","",IF(INDEX($A62:$L62,1,CODE($R$10)-64)="","",IFERROR(VALUE(TRIM(INDEX($A62:$L62,1,CODE($R$10)-64))),TRIM(INDEX($A62:$L62,1,CODE($R$10)-64)))))</f>
        <v/>
      </c>
      <c r="S62" s="19">
        <f>IF($R$11="","",IF(INDEX($A62:$L62,1,CODE($R$11)-64)="","",IFERROR(VALUE(SUBSTITUTE(TRIM(INDEX($A62:$L62,1,CODE($R$11)-64)),"%","")),TRIM(INDEX($A62:$L62,1,CODE($R$11)-64)))))</f>
        <v/>
      </c>
    </row>
    <row r="63">
      <c r="A63" s="18" t="n"/>
      <c r="B63" s="18" t="n"/>
      <c r="C63" s="18" t="n"/>
      <c r="D63" s="18" t="n"/>
      <c r="E63" s="18" t="n"/>
      <c r="F63" s="18" t="n"/>
      <c r="G63" s="18" t="n"/>
      <c r="H63" s="18" t="n"/>
      <c r="I63" s="18" t="n"/>
      <c r="J63" s="18" t="n"/>
      <c r="K63" s="18" t="n"/>
      <c r="L63" s="18" t="n"/>
      <c r="N63" s="19">
        <f>IF($R$6="","",IF(INDEX($A63:$L63,1,CODE($R$6)-64)="","",IFERROR(VALUE(TRIM(INDEX($A63:$L63,1,CODE($R$6)-64))),TRIM(INDEX($A63:$L63,1,CODE($R$6)-64)))))</f>
        <v/>
      </c>
      <c r="O63" s="19">
        <f>IF($R$7="","",IF(INDEX($A63:$L63,1,CODE($R$7)-64)="","",TRIM(INDEX($A63:$L63,1,CODE($R$7)-64))))</f>
        <v/>
      </c>
      <c r="P63" s="19">
        <f>IF($R$8="","",IF(INDEX($A63:$L63,1,CODE($R$8)-64)="","",TRIM(INDEX($A63:$L63,1,CODE($R$8)-64))))</f>
        <v/>
      </c>
      <c r="Q63" s="19">
        <f>IF($R$9="","",IF(INDEX($A63:$L63,1,CODE($R$9)-64)="","",TRIM(INDEX($A63:$L63,1,CODE($R$9)-64))))</f>
        <v/>
      </c>
      <c r="R63" s="19">
        <f>IF($R$10="","",IF(INDEX($A63:$L63,1,CODE($R$10)-64)="","",IFERROR(VALUE(TRIM(INDEX($A63:$L63,1,CODE($R$10)-64))),TRIM(INDEX($A63:$L63,1,CODE($R$10)-64)))))</f>
        <v/>
      </c>
      <c r="S63" s="19">
        <f>IF($R$11="","",IF(INDEX($A63:$L63,1,CODE($R$11)-64)="","",IFERROR(VALUE(SUBSTITUTE(TRIM(INDEX($A63:$L63,1,CODE($R$11)-64)),"%","")),TRIM(INDEX($A63:$L63,1,CODE($R$11)-64)))))</f>
        <v/>
      </c>
    </row>
    <row r="64">
      <c r="A64" s="18" t="n"/>
      <c r="B64" s="18" t="n"/>
      <c r="C64" s="18" t="n"/>
      <c r="D64" s="18" t="n"/>
      <c r="E64" s="18" t="n"/>
      <c r="F64" s="18" t="n"/>
      <c r="G64" s="18" t="n"/>
      <c r="H64" s="18" t="n"/>
      <c r="I64" s="18" t="n"/>
      <c r="J64" s="18" t="n"/>
      <c r="K64" s="18" t="n"/>
      <c r="L64" s="18" t="n"/>
      <c r="N64" s="19">
        <f>IF($R$6="","",IF(INDEX($A64:$L64,1,CODE($R$6)-64)="","",IFERROR(VALUE(TRIM(INDEX($A64:$L64,1,CODE($R$6)-64))),TRIM(INDEX($A64:$L64,1,CODE($R$6)-64)))))</f>
        <v/>
      </c>
      <c r="O64" s="19">
        <f>IF($R$7="","",IF(INDEX($A64:$L64,1,CODE($R$7)-64)="","",TRIM(INDEX($A64:$L64,1,CODE($R$7)-64))))</f>
        <v/>
      </c>
      <c r="P64" s="19">
        <f>IF($R$8="","",IF(INDEX($A64:$L64,1,CODE($R$8)-64)="","",TRIM(INDEX($A64:$L64,1,CODE($R$8)-64))))</f>
        <v/>
      </c>
      <c r="Q64" s="19">
        <f>IF($R$9="","",IF(INDEX($A64:$L64,1,CODE($R$9)-64)="","",TRIM(INDEX($A64:$L64,1,CODE($R$9)-64))))</f>
        <v/>
      </c>
      <c r="R64" s="19">
        <f>IF($R$10="","",IF(INDEX($A64:$L64,1,CODE($R$10)-64)="","",IFERROR(VALUE(TRIM(INDEX($A64:$L64,1,CODE($R$10)-64))),TRIM(INDEX($A64:$L64,1,CODE($R$10)-64)))))</f>
        <v/>
      </c>
      <c r="S64" s="19">
        <f>IF($R$11="","",IF(INDEX($A64:$L64,1,CODE($R$11)-64)="","",IFERROR(VALUE(SUBSTITUTE(TRIM(INDEX($A64:$L64,1,CODE($R$11)-64)),"%","")),TRIM(INDEX($A64:$L64,1,CODE($R$11)-64)))))</f>
        <v/>
      </c>
    </row>
    <row r="65">
      <c r="A65" s="18" t="n"/>
      <c r="B65" s="18" t="n"/>
      <c r="C65" s="18" t="n"/>
      <c r="D65" s="18" t="n"/>
      <c r="E65" s="18" t="n"/>
      <c r="F65" s="18" t="n"/>
      <c r="G65" s="18" t="n"/>
      <c r="H65" s="18" t="n"/>
      <c r="I65" s="18" t="n"/>
      <c r="J65" s="18" t="n"/>
      <c r="K65" s="18" t="n"/>
      <c r="L65" s="18" t="n"/>
      <c r="N65" s="19">
        <f>IF($R$6="","",IF(INDEX($A65:$L65,1,CODE($R$6)-64)="","",IFERROR(VALUE(TRIM(INDEX($A65:$L65,1,CODE($R$6)-64))),TRIM(INDEX($A65:$L65,1,CODE($R$6)-64)))))</f>
        <v/>
      </c>
      <c r="O65" s="19">
        <f>IF($R$7="","",IF(INDEX($A65:$L65,1,CODE($R$7)-64)="","",TRIM(INDEX($A65:$L65,1,CODE($R$7)-64))))</f>
        <v/>
      </c>
      <c r="P65" s="19">
        <f>IF($R$8="","",IF(INDEX($A65:$L65,1,CODE($R$8)-64)="","",TRIM(INDEX($A65:$L65,1,CODE($R$8)-64))))</f>
        <v/>
      </c>
      <c r="Q65" s="19">
        <f>IF($R$9="","",IF(INDEX($A65:$L65,1,CODE($R$9)-64)="","",TRIM(INDEX($A65:$L65,1,CODE($R$9)-64))))</f>
        <v/>
      </c>
      <c r="R65" s="19">
        <f>IF($R$10="","",IF(INDEX($A65:$L65,1,CODE($R$10)-64)="","",IFERROR(VALUE(TRIM(INDEX($A65:$L65,1,CODE($R$10)-64))),TRIM(INDEX($A65:$L65,1,CODE($R$10)-64)))))</f>
        <v/>
      </c>
      <c r="S65" s="19">
        <f>IF($R$11="","",IF(INDEX($A65:$L65,1,CODE($R$11)-64)="","",IFERROR(VALUE(SUBSTITUTE(TRIM(INDEX($A65:$L65,1,CODE($R$11)-64)),"%","")),TRIM(INDEX($A65:$L65,1,CODE($R$11)-64)))))</f>
        <v/>
      </c>
    </row>
    <row r="66">
      <c r="A66" s="18" t="n"/>
      <c r="B66" s="18" t="n"/>
      <c r="C66" s="18" t="n"/>
      <c r="D66" s="18" t="n"/>
      <c r="E66" s="18" t="n"/>
      <c r="F66" s="18" t="n"/>
      <c r="G66" s="18" t="n"/>
      <c r="H66" s="18" t="n"/>
      <c r="I66" s="18" t="n"/>
      <c r="J66" s="18" t="n"/>
      <c r="K66" s="18" t="n"/>
      <c r="L66" s="18" t="n"/>
      <c r="N66" s="19">
        <f>IF($R$6="","",IF(INDEX($A66:$L66,1,CODE($R$6)-64)="","",IFERROR(VALUE(TRIM(INDEX($A66:$L66,1,CODE($R$6)-64))),TRIM(INDEX($A66:$L66,1,CODE($R$6)-64)))))</f>
        <v/>
      </c>
      <c r="O66" s="19">
        <f>IF($R$7="","",IF(INDEX($A66:$L66,1,CODE($R$7)-64)="","",TRIM(INDEX($A66:$L66,1,CODE($R$7)-64))))</f>
        <v/>
      </c>
      <c r="P66" s="19">
        <f>IF($R$8="","",IF(INDEX($A66:$L66,1,CODE($R$8)-64)="","",TRIM(INDEX($A66:$L66,1,CODE($R$8)-64))))</f>
        <v/>
      </c>
      <c r="Q66" s="19">
        <f>IF($R$9="","",IF(INDEX($A66:$L66,1,CODE($R$9)-64)="","",TRIM(INDEX($A66:$L66,1,CODE($R$9)-64))))</f>
        <v/>
      </c>
      <c r="R66" s="19">
        <f>IF($R$10="","",IF(INDEX($A66:$L66,1,CODE($R$10)-64)="","",IFERROR(VALUE(TRIM(INDEX($A66:$L66,1,CODE($R$10)-64))),TRIM(INDEX($A66:$L66,1,CODE($R$10)-64)))))</f>
        <v/>
      </c>
      <c r="S66" s="19">
        <f>IF($R$11="","",IF(INDEX($A66:$L66,1,CODE($R$11)-64)="","",IFERROR(VALUE(SUBSTITUTE(TRIM(INDEX($A66:$L66,1,CODE($R$11)-64)),"%","")),TRIM(INDEX($A66:$L66,1,CODE($R$11)-64)))))</f>
        <v/>
      </c>
    </row>
    <row r="67">
      <c r="A67" s="18" t="n"/>
      <c r="B67" s="18" t="n"/>
      <c r="C67" s="18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  <c r="N67" s="19">
        <f>IF($R$6="","",IF(INDEX($A67:$L67,1,CODE($R$6)-64)="","",IFERROR(VALUE(TRIM(INDEX($A67:$L67,1,CODE($R$6)-64))),TRIM(INDEX($A67:$L67,1,CODE($R$6)-64)))))</f>
        <v/>
      </c>
      <c r="O67" s="19">
        <f>IF($R$7="","",IF(INDEX($A67:$L67,1,CODE($R$7)-64)="","",TRIM(INDEX($A67:$L67,1,CODE($R$7)-64))))</f>
        <v/>
      </c>
      <c r="P67" s="19">
        <f>IF($R$8="","",IF(INDEX($A67:$L67,1,CODE($R$8)-64)="","",TRIM(INDEX($A67:$L67,1,CODE($R$8)-64))))</f>
        <v/>
      </c>
      <c r="Q67" s="19">
        <f>IF($R$9="","",IF(INDEX($A67:$L67,1,CODE($R$9)-64)="","",TRIM(INDEX($A67:$L67,1,CODE($R$9)-64))))</f>
        <v/>
      </c>
      <c r="R67" s="19">
        <f>IF($R$10="","",IF(INDEX($A67:$L67,1,CODE($R$10)-64)="","",IFERROR(VALUE(TRIM(INDEX($A67:$L67,1,CODE($R$10)-64))),TRIM(INDEX($A67:$L67,1,CODE($R$10)-64)))))</f>
        <v/>
      </c>
      <c r="S67" s="19">
        <f>IF($R$11="","",IF(INDEX($A67:$L67,1,CODE($R$11)-64)="","",IFERROR(VALUE(SUBSTITUTE(TRIM(INDEX($A67:$L67,1,CODE($R$11)-64)),"%","")),TRIM(INDEX($A67:$L67,1,CODE($R$11)-64)))))</f>
        <v/>
      </c>
    </row>
    <row r="68">
      <c r="A68" s="18" t="n"/>
      <c r="B68" s="18" t="n"/>
      <c r="C68" s="18" t="n"/>
      <c r="D68" s="18" t="n"/>
      <c r="E68" s="18" t="n"/>
      <c r="F68" s="18" t="n"/>
      <c r="G68" s="18" t="n"/>
      <c r="H68" s="18" t="n"/>
      <c r="I68" s="18" t="n"/>
      <c r="J68" s="18" t="n"/>
      <c r="K68" s="18" t="n"/>
      <c r="L68" s="18" t="n"/>
      <c r="N68" s="19">
        <f>IF($R$6="","",IF(INDEX($A68:$L68,1,CODE($R$6)-64)="","",IFERROR(VALUE(TRIM(INDEX($A68:$L68,1,CODE($R$6)-64))),TRIM(INDEX($A68:$L68,1,CODE($R$6)-64)))))</f>
        <v/>
      </c>
      <c r="O68" s="19">
        <f>IF($R$7="","",IF(INDEX($A68:$L68,1,CODE($R$7)-64)="","",TRIM(INDEX($A68:$L68,1,CODE($R$7)-64))))</f>
        <v/>
      </c>
      <c r="P68" s="19">
        <f>IF($R$8="","",IF(INDEX($A68:$L68,1,CODE($R$8)-64)="","",TRIM(INDEX($A68:$L68,1,CODE($R$8)-64))))</f>
        <v/>
      </c>
      <c r="Q68" s="19">
        <f>IF($R$9="","",IF(INDEX($A68:$L68,1,CODE($R$9)-64)="","",TRIM(INDEX($A68:$L68,1,CODE($R$9)-64))))</f>
        <v/>
      </c>
      <c r="R68" s="19">
        <f>IF($R$10="","",IF(INDEX($A68:$L68,1,CODE($R$10)-64)="","",IFERROR(VALUE(TRIM(INDEX($A68:$L68,1,CODE($R$10)-64))),TRIM(INDEX($A68:$L68,1,CODE($R$10)-64)))))</f>
        <v/>
      </c>
      <c r="S68" s="19">
        <f>IF($R$11="","",IF(INDEX($A68:$L68,1,CODE($R$11)-64)="","",IFERROR(VALUE(SUBSTITUTE(TRIM(INDEX($A68:$L68,1,CODE($R$11)-64)),"%","")),TRIM(INDEX($A68:$L68,1,CODE($R$11)-64)))))</f>
        <v/>
      </c>
    </row>
    <row r="69">
      <c r="A69" s="18" t="n"/>
      <c r="B69" s="18" t="n"/>
      <c r="C69" s="18" t="n"/>
      <c r="D69" s="18" t="n"/>
      <c r="E69" s="18" t="n"/>
      <c r="F69" s="18" t="n"/>
      <c r="G69" s="18" t="n"/>
      <c r="H69" s="18" t="n"/>
      <c r="I69" s="18" t="n"/>
      <c r="J69" s="18" t="n"/>
      <c r="K69" s="18" t="n"/>
      <c r="L69" s="18" t="n"/>
      <c r="N69" s="19">
        <f>IF($R$6="","",IF(INDEX($A69:$L69,1,CODE($R$6)-64)="","",IFERROR(VALUE(TRIM(INDEX($A69:$L69,1,CODE($R$6)-64))),TRIM(INDEX($A69:$L69,1,CODE($R$6)-64)))))</f>
        <v/>
      </c>
      <c r="O69" s="19">
        <f>IF($R$7="","",IF(INDEX($A69:$L69,1,CODE($R$7)-64)="","",TRIM(INDEX($A69:$L69,1,CODE($R$7)-64))))</f>
        <v/>
      </c>
      <c r="P69" s="19">
        <f>IF($R$8="","",IF(INDEX($A69:$L69,1,CODE($R$8)-64)="","",TRIM(INDEX($A69:$L69,1,CODE($R$8)-64))))</f>
        <v/>
      </c>
      <c r="Q69" s="19">
        <f>IF($R$9="","",IF(INDEX($A69:$L69,1,CODE($R$9)-64)="","",TRIM(INDEX($A69:$L69,1,CODE($R$9)-64))))</f>
        <v/>
      </c>
      <c r="R69" s="19">
        <f>IF($R$10="","",IF(INDEX($A69:$L69,1,CODE($R$10)-64)="","",IFERROR(VALUE(TRIM(INDEX($A69:$L69,1,CODE($R$10)-64))),TRIM(INDEX($A69:$L69,1,CODE($R$10)-64)))))</f>
        <v/>
      </c>
      <c r="S69" s="19">
        <f>IF($R$11="","",IF(INDEX($A69:$L69,1,CODE($R$11)-64)="","",IFERROR(VALUE(SUBSTITUTE(TRIM(INDEX($A69:$L69,1,CODE($R$11)-64)),"%","")),TRIM(INDEX($A69:$L69,1,CODE($R$11)-64)))))</f>
        <v/>
      </c>
    </row>
    <row r="70">
      <c r="A70" s="18" t="n"/>
      <c r="B70" s="18" t="n"/>
      <c r="C70" s="18" t="n"/>
      <c r="D70" s="18" t="n"/>
      <c r="E70" s="18" t="n"/>
      <c r="F70" s="18" t="n"/>
      <c r="G70" s="18" t="n"/>
      <c r="H70" s="18" t="n"/>
      <c r="I70" s="18" t="n"/>
      <c r="J70" s="18" t="n"/>
      <c r="K70" s="18" t="n"/>
      <c r="L70" s="18" t="n"/>
      <c r="N70" s="19">
        <f>IF($R$6="","",IF(INDEX($A70:$L70,1,CODE($R$6)-64)="","",IFERROR(VALUE(TRIM(INDEX($A70:$L70,1,CODE($R$6)-64))),TRIM(INDEX($A70:$L70,1,CODE($R$6)-64)))))</f>
        <v/>
      </c>
      <c r="O70" s="19">
        <f>IF($R$7="","",IF(INDEX($A70:$L70,1,CODE($R$7)-64)="","",TRIM(INDEX($A70:$L70,1,CODE($R$7)-64))))</f>
        <v/>
      </c>
      <c r="P70" s="19">
        <f>IF($R$8="","",IF(INDEX($A70:$L70,1,CODE($R$8)-64)="","",TRIM(INDEX($A70:$L70,1,CODE($R$8)-64))))</f>
        <v/>
      </c>
      <c r="Q70" s="19">
        <f>IF($R$9="","",IF(INDEX($A70:$L70,1,CODE($R$9)-64)="","",TRIM(INDEX($A70:$L70,1,CODE($R$9)-64))))</f>
        <v/>
      </c>
      <c r="R70" s="19">
        <f>IF($R$10="","",IF(INDEX($A70:$L70,1,CODE($R$10)-64)="","",IFERROR(VALUE(TRIM(INDEX($A70:$L70,1,CODE($R$10)-64))),TRIM(INDEX($A70:$L70,1,CODE($R$10)-64)))))</f>
        <v/>
      </c>
      <c r="S70" s="19">
        <f>IF($R$11="","",IF(INDEX($A70:$L70,1,CODE($R$11)-64)="","",IFERROR(VALUE(SUBSTITUTE(TRIM(INDEX($A70:$L70,1,CODE($R$11)-64)),"%","")),TRIM(INDEX($A70:$L70,1,CODE($R$11)-64)))))</f>
        <v/>
      </c>
    </row>
    <row r="71">
      <c r="A71" s="18" t="n"/>
      <c r="B71" s="18" t="n"/>
      <c r="C71" s="18" t="n"/>
      <c r="D71" s="18" t="n"/>
      <c r="E71" s="18" t="n"/>
      <c r="F71" s="18" t="n"/>
      <c r="G71" s="18" t="n"/>
      <c r="H71" s="18" t="n"/>
      <c r="I71" s="18" t="n"/>
      <c r="J71" s="18" t="n"/>
      <c r="K71" s="18" t="n"/>
      <c r="L71" s="18" t="n"/>
      <c r="N71" s="19">
        <f>IF($R$6="","",IF(INDEX($A71:$L71,1,CODE($R$6)-64)="","",IFERROR(VALUE(TRIM(INDEX($A71:$L71,1,CODE($R$6)-64))),TRIM(INDEX($A71:$L71,1,CODE($R$6)-64)))))</f>
        <v/>
      </c>
      <c r="O71" s="19">
        <f>IF($R$7="","",IF(INDEX($A71:$L71,1,CODE($R$7)-64)="","",TRIM(INDEX($A71:$L71,1,CODE($R$7)-64))))</f>
        <v/>
      </c>
      <c r="P71" s="19">
        <f>IF($R$8="","",IF(INDEX($A71:$L71,1,CODE($R$8)-64)="","",TRIM(INDEX($A71:$L71,1,CODE($R$8)-64))))</f>
        <v/>
      </c>
      <c r="Q71" s="19">
        <f>IF($R$9="","",IF(INDEX($A71:$L71,1,CODE($R$9)-64)="","",TRIM(INDEX($A71:$L71,1,CODE($R$9)-64))))</f>
        <v/>
      </c>
      <c r="R71" s="19">
        <f>IF($R$10="","",IF(INDEX($A71:$L71,1,CODE($R$10)-64)="","",IFERROR(VALUE(TRIM(INDEX($A71:$L71,1,CODE($R$10)-64))),TRIM(INDEX($A71:$L71,1,CODE($R$10)-64)))))</f>
        <v/>
      </c>
      <c r="S71" s="19">
        <f>IF($R$11="","",IF(INDEX($A71:$L71,1,CODE($R$11)-64)="","",IFERROR(VALUE(SUBSTITUTE(TRIM(INDEX($A71:$L71,1,CODE($R$11)-64)),"%","")),TRIM(INDEX($A71:$L71,1,CODE($R$11)-64)))))</f>
        <v/>
      </c>
    </row>
    <row r="72">
      <c r="A72" s="18" t="n"/>
      <c r="B72" s="18" t="n"/>
      <c r="C72" s="18" t="n"/>
      <c r="D72" s="18" t="n"/>
      <c r="E72" s="18" t="n"/>
      <c r="F72" s="18" t="n"/>
      <c r="G72" s="18" t="n"/>
      <c r="H72" s="18" t="n"/>
      <c r="I72" s="18" t="n"/>
      <c r="J72" s="18" t="n"/>
      <c r="K72" s="18" t="n"/>
      <c r="L72" s="18" t="n"/>
      <c r="N72" s="19">
        <f>IF($R$6="","",IF(INDEX($A72:$L72,1,CODE($R$6)-64)="","",IFERROR(VALUE(TRIM(INDEX($A72:$L72,1,CODE($R$6)-64))),TRIM(INDEX($A72:$L72,1,CODE($R$6)-64)))))</f>
        <v/>
      </c>
      <c r="O72" s="19">
        <f>IF($R$7="","",IF(INDEX($A72:$L72,1,CODE($R$7)-64)="","",TRIM(INDEX($A72:$L72,1,CODE($R$7)-64))))</f>
        <v/>
      </c>
      <c r="P72" s="19">
        <f>IF($R$8="","",IF(INDEX($A72:$L72,1,CODE($R$8)-64)="","",TRIM(INDEX($A72:$L72,1,CODE($R$8)-64))))</f>
        <v/>
      </c>
      <c r="Q72" s="19">
        <f>IF($R$9="","",IF(INDEX($A72:$L72,1,CODE($R$9)-64)="","",TRIM(INDEX($A72:$L72,1,CODE($R$9)-64))))</f>
        <v/>
      </c>
      <c r="R72" s="19">
        <f>IF($R$10="","",IF(INDEX($A72:$L72,1,CODE($R$10)-64)="","",IFERROR(VALUE(TRIM(INDEX($A72:$L72,1,CODE($R$10)-64))),TRIM(INDEX($A72:$L72,1,CODE($R$10)-64)))))</f>
        <v/>
      </c>
      <c r="S72" s="19">
        <f>IF($R$11="","",IF(INDEX($A72:$L72,1,CODE($R$11)-64)="","",IFERROR(VALUE(SUBSTITUTE(TRIM(INDEX($A72:$L72,1,CODE($R$11)-64)),"%","")),TRIM(INDEX($A72:$L72,1,CODE($R$11)-64)))))</f>
        <v/>
      </c>
    </row>
    <row r="73">
      <c r="A73" s="18" t="n"/>
      <c r="B73" s="18" t="n"/>
      <c r="C73" s="18" t="n"/>
      <c r="D73" s="18" t="n"/>
      <c r="E73" s="18" t="n"/>
      <c r="F73" s="18" t="n"/>
      <c r="G73" s="18" t="n"/>
      <c r="H73" s="18" t="n"/>
      <c r="I73" s="18" t="n"/>
      <c r="J73" s="18" t="n"/>
      <c r="K73" s="18" t="n"/>
      <c r="L73" s="18" t="n"/>
      <c r="N73" s="19">
        <f>IF($R$6="","",IF(INDEX($A73:$L73,1,CODE($R$6)-64)="","",IFERROR(VALUE(TRIM(INDEX($A73:$L73,1,CODE($R$6)-64))),TRIM(INDEX($A73:$L73,1,CODE($R$6)-64)))))</f>
        <v/>
      </c>
      <c r="O73" s="19">
        <f>IF($R$7="","",IF(INDEX($A73:$L73,1,CODE($R$7)-64)="","",TRIM(INDEX($A73:$L73,1,CODE($R$7)-64))))</f>
        <v/>
      </c>
      <c r="P73" s="19">
        <f>IF($R$8="","",IF(INDEX($A73:$L73,1,CODE($R$8)-64)="","",TRIM(INDEX($A73:$L73,1,CODE($R$8)-64))))</f>
        <v/>
      </c>
      <c r="Q73" s="19">
        <f>IF($R$9="","",IF(INDEX($A73:$L73,1,CODE($R$9)-64)="","",TRIM(INDEX($A73:$L73,1,CODE($R$9)-64))))</f>
        <v/>
      </c>
      <c r="R73" s="19">
        <f>IF($R$10="","",IF(INDEX($A73:$L73,1,CODE($R$10)-64)="","",IFERROR(VALUE(TRIM(INDEX($A73:$L73,1,CODE($R$10)-64))),TRIM(INDEX($A73:$L73,1,CODE($R$10)-64)))))</f>
        <v/>
      </c>
      <c r="S73" s="19">
        <f>IF($R$11="","",IF(INDEX($A73:$L73,1,CODE($R$11)-64)="","",IFERROR(VALUE(SUBSTITUTE(TRIM(INDEX($A73:$L73,1,CODE($R$11)-64)),"%","")),TRIM(INDEX($A73:$L73,1,CODE($R$11)-64)))))</f>
        <v/>
      </c>
    </row>
    <row r="74">
      <c r="A74" s="18" t="n"/>
      <c r="B74" s="18" t="n"/>
      <c r="C74" s="18" t="n"/>
      <c r="D74" s="18" t="n"/>
      <c r="E74" s="18" t="n"/>
      <c r="F74" s="18" t="n"/>
      <c r="G74" s="18" t="n"/>
      <c r="H74" s="18" t="n"/>
      <c r="I74" s="18" t="n"/>
      <c r="J74" s="18" t="n"/>
      <c r="K74" s="18" t="n"/>
      <c r="L74" s="18" t="n"/>
      <c r="N74" s="19">
        <f>IF($R$6="","",IF(INDEX($A74:$L74,1,CODE($R$6)-64)="","",IFERROR(VALUE(TRIM(INDEX($A74:$L74,1,CODE($R$6)-64))),TRIM(INDEX($A74:$L74,1,CODE($R$6)-64)))))</f>
        <v/>
      </c>
      <c r="O74" s="19">
        <f>IF($R$7="","",IF(INDEX($A74:$L74,1,CODE($R$7)-64)="","",TRIM(INDEX($A74:$L74,1,CODE($R$7)-64))))</f>
        <v/>
      </c>
      <c r="P74" s="19">
        <f>IF($R$8="","",IF(INDEX($A74:$L74,1,CODE($R$8)-64)="","",TRIM(INDEX($A74:$L74,1,CODE($R$8)-64))))</f>
        <v/>
      </c>
      <c r="Q74" s="19">
        <f>IF($R$9="","",IF(INDEX($A74:$L74,1,CODE($R$9)-64)="","",TRIM(INDEX($A74:$L74,1,CODE($R$9)-64))))</f>
        <v/>
      </c>
      <c r="R74" s="19">
        <f>IF($R$10="","",IF(INDEX($A74:$L74,1,CODE($R$10)-64)="","",IFERROR(VALUE(TRIM(INDEX($A74:$L74,1,CODE($R$10)-64))),TRIM(INDEX($A74:$L74,1,CODE($R$10)-64)))))</f>
        <v/>
      </c>
      <c r="S74" s="19">
        <f>IF($R$11="","",IF(INDEX($A74:$L74,1,CODE($R$11)-64)="","",IFERROR(VALUE(SUBSTITUTE(TRIM(INDEX($A74:$L74,1,CODE($R$11)-64)),"%","")),TRIM(INDEX($A74:$L74,1,CODE($R$11)-64)))))</f>
        <v/>
      </c>
    </row>
    <row r="75">
      <c r="A75" s="18" t="n"/>
      <c r="B75" s="18" t="n"/>
      <c r="C75" s="18" t="n"/>
      <c r="D75" s="18" t="n"/>
      <c r="E75" s="18" t="n"/>
      <c r="F75" s="18" t="n"/>
      <c r="G75" s="18" t="n"/>
      <c r="H75" s="18" t="n"/>
      <c r="I75" s="18" t="n"/>
      <c r="J75" s="18" t="n"/>
      <c r="K75" s="18" t="n"/>
      <c r="L75" s="18" t="n"/>
      <c r="N75" s="19">
        <f>IF($R$6="","",IF(INDEX($A75:$L75,1,CODE($R$6)-64)="","",IFERROR(VALUE(TRIM(INDEX($A75:$L75,1,CODE($R$6)-64))),TRIM(INDEX($A75:$L75,1,CODE($R$6)-64)))))</f>
        <v/>
      </c>
      <c r="O75" s="19">
        <f>IF($R$7="","",IF(INDEX($A75:$L75,1,CODE($R$7)-64)="","",TRIM(INDEX($A75:$L75,1,CODE($R$7)-64))))</f>
        <v/>
      </c>
      <c r="P75" s="19">
        <f>IF($R$8="","",IF(INDEX($A75:$L75,1,CODE($R$8)-64)="","",TRIM(INDEX($A75:$L75,1,CODE($R$8)-64))))</f>
        <v/>
      </c>
      <c r="Q75" s="19">
        <f>IF($R$9="","",IF(INDEX($A75:$L75,1,CODE($R$9)-64)="","",TRIM(INDEX($A75:$L75,1,CODE($R$9)-64))))</f>
        <v/>
      </c>
      <c r="R75" s="19">
        <f>IF($R$10="","",IF(INDEX($A75:$L75,1,CODE($R$10)-64)="","",IFERROR(VALUE(TRIM(INDEX($A75:$L75,1,CODE($R$10)-64))),TRIM(INDEX($A75:$L75,1,CODE($R$10)-64)))))</f>
        <v/>
      </c>
      <c r="S75" s="19">
        <f>IF($R$11="","",IF(INDEX($A75:$L75,1,CODE($R$11)-64)="","",IFERROR(VALUE(SUBSTITUTE(TRIM(INDEX($A75:$L75,1,CODE($R$11)-64)),"%","")),TRIM(INDEX($A75:$L75,1,CODE($R$11)-64)))))</f>
        <v/>
      </c>
    </row>
    <row r="76">
      <c r="A76" s="18" t="n"/>
      <c r="B76" s="18" t="n"/>
      <c r="C76" s="18" t="n"/>
      <c r="D76" s="18" t="n"/>
      <c r="E76" s="18" t="n"/>
      <c r="F76" s="18" t="n"/>
      <c r="G76" s="18" t="n"/>
      <c r="H76" s="18" t="n"/>
      <c r="I76" s="18" t="n"/>
      <c r="J76" s="18" t="n"/>
      <c r="K76" s="18" t="n"/>
      <c r="L76" s="18" t="n"/>
      <c r="N76" s="19">
        <f>IF($R$6="","",IF(INDEX($A76:$L76,1,CODE($R$6)-64)="","",IFERROR(VALUE(TRIM(INDEX($A76:$L76,1,CODE($R$6)-64))),TRIM(INDEX($A76:$L76,1,CODE($R$6)-64)))))</f>
        <v/>
      </c>
      <c r="O76" s="19">
        <f>IF($R$7="","",IF(INDEX($A76:$L76,1,CODE($R$7)-64)="","",TRIM(INDEX($A76:$L76,1,CODE($R$7)-64))))</f>
        <v/>
      </c>
      <c r="P76" s="19">
        <f>IF($R$8="","",IF(INDEX($A76:$L76,1,CODE($R$8)-64)="","",TRIM(INDEX($A76:$L76,1,CODE($R$8)-64))))</f>
        <v/>
      </c>
      <c r="Q76" s="19">
        <f>IF($R$9="","",IF(INDEX($A76:$L76,1,CODE($R$9)-64)="","",TRIM(INDEX($A76:$L76,1,CODE($R$9)-64))))</f>
        <v/>
      </c>
      <c r="R76" s="19">
        <f>IF($R$10="","",IF(INDEX($A76:$L76,1,CODE($R$10)-64)="","",IFERROR(VALUE(TRIM(INDEX($A76:$L76,1,CODE($R$10)-64))),TRIM(INDEX($A76:$L76,1,CODE($R$10)-64)))))</f>
        <v/>
      </c>
      <c r="S76" s="19">
        <f>IF($R$11="","",IF(INDEX($A76:$L76,1,CODE($R$11)-64)="","",IFERROR(VALUE(SUBSTITUTE(TRIM(INDEX($A76:$L76,1,CODE($R$11)-64)),"%","")),TRIM(INDEX($A76:$L76,1,CODE($R$11)-64)))))</f>
        <v/>
      </c>
    </row>
    <row r="77">
      <c r="A77" s="18" t="n"/>
      <c r="B77" s="18" t="n"/>
      <c r="C77" s="18" t="n"/>
      <c r="D77" s="18" t="n"/>
      <c r="E77" s="18" t="n"/>
      <c r="F77" s="18" t="n"/>
      <c r="G77" s="18" t="n"/>
      <c r="H77" s="18" t="n"/>
      <c r="I77" s="18" t="n"/>
      <c r="J77" s="18" t="n"/>
      <c r="K77" s="18" t="n"/>
      <c r="L77" s="18" t="n"/>
      <c r="N77" s="19">
        <f>IF($R$6="","",IF(INDEX($A77:$L77,1,CODE($R$6)-64)="","",IFERROR(VALUE(TRIM(INDEX($A77:$L77,1,CODE($R$6)-64))),TRIM(INDEX($A77:$L77,1,CODE($R$6)-64)))))</f>
        <v/>
      </c>
      <c r="O77" s="19">
        <f>IF($R$7="","",IF(INDEX($A77:$L77,1,CODE($R$7)-64)="","",TRIM(INDEX($A77:$L77,1,CODE($R$7)-64))))</f>
        <v/>
      </c>
      <c r="P77" s="19">
        <f>IF($R$8="","",IF(INDEX($A77:$L77,1,CODE($R$8)-64)="","",TRIM(INDEX($A77:$L77,1,CODE($R$8)-64))))</f>
        <v/>
      </c>
      <c r="Q77" s="19">
        <f>IF($R$9="","",IF(INDEX($A77:$L77,1,CODE($R$9)-64)="","",TRIM(INDEX($A77:$L77,1,CODE($R$9)-64))))</f>
        <v/>
      </c>
      <c r="R77" s="19">
        <f>IF($R$10="","",IF(INDEX($A77:$L77,1,CODE($R$10)-64)="","",IFERROR(VALUE(TRIM(INDEX($A77:$L77,1,CODE($R$10)-64))),TRIM(INDEX($A77:$L77,1,CODE($R$10)-64)))))</f>
        <v/>
      </c>
      <c r="S77" s="19">
        <f>IF($R$11="","",IF(INDEX($A77:$L77,1,CODE($R$11)-64)="","",IFERROR(VALUE(SUBSTITUTE(TRIM(INDEX($A77:$L77,1,CODE($R$11)-64)),"%","")),TRIM(INDEX($A77:$L77,1,CODE($R$11)-64)))))</f>
        <v/>
      </c>
    </row>
    <row r="78">
      <c r="A78" s="18" t="n"/>
      <c r="B78" s="18" t="n"/>
      <c r="C78" s="18" t="n"/>
      <c r="D78" s="18" t="n"/>
      <c r="E78" s="18" t="n"/>
      <c r="F78" s="18" t="n"/>
      <c r="G78" s="18" t="n"/>
      <c r="H78" s="18" t="n"/>
      <c r="I78" s="18" t="n"/>
      <c r="J78" s="18" t="n"/>
      <c r="K78" s="18" t="n"/>
      <c r="L78" s="18" t="n"/>
      <c r="N78" s="19">
        <f>IF($R$6="","",IF(INDEX($A78:$L78,1,CODE($R$6)-64)="","",IFERROR(VALUE(TRIM(INDEX($A78:$L78,1,CODE($R$6)-64))),TRIM(INDEX($A78:$L78,1,CODE($R$6)-64)))))</f>
        <v/>
      </c>
      <c r="O78" s="19">
        <f>IF($R$7="","",IF(INDEX($A78:$L78,1,CODE($R$7)-64)="","",TRIM(INDEX($A78:$L78,1,CODE($R$7)-64))))</f>
        <v/>
      </c>
      <c r="P78" s="19">
        <f>IF($R$8="","",IF(INDEX($A78:$L78,1,CODE($R$8)-64)="","",TRIM(INDEX($A78:$L78,1,CODE($R$8)-64))))</f>
        <v/>
      </c>
      <c r="Q78" s="19">
        <f>IF($R$9="","",IF(INDEX($A78:$L78,1,CODE($R$9)-64)="","",TRIM(INDEX($A78:$L78,1,CODE($R$9)-64))))</f>
        <v/>
      </c>
      <c r="R78" s="19">
        <f>IF($R$10="","",IF(INDEX($A78:$L78,1,CODE($R$10)-64)="","",IFERROR(VALUE(TRIM(INDEX($A78:$L78,1,CODE($R$10)-64))),TRIM(INDEX($A78:$L78,1,CODE($R$10)-64)))))</f>
        <v/>
      </c>
      <c r="S78" s="19">
        <f>IF($R$11="","",IF(INDEX($A78:$L78,1,CODE($R$11)-64)="","",IFERROR(VALUE(SUBSTITUTE(TRIM(INDEX($A78:$L78,1,CODE($R$11)-64)),"%","")),TRIM(INDEX($A78:$L78,1,CODE($R$11)-64)))))</f>
        <v/>
      </c>
    </row>
    <row r="79">
      <c r="A79" s="18" t="n"/>
      <c r="B79" s="18" t="n"/>
      <c r="C79" s="18" t="n"/>
      <c r="D79" s="18" t="n"/>
      <c r="E79" s="18" t="n"/>
      <c r="F79" s="18" t="n"/>
      <c r="G79" s="18" t="n"/>
      <c r="H79" s="18" t="n"/>
      <c r="I79" s="18" t="n"/>
      <c r="J79" s="18" t="n"/>
      <c r="K79" s="18" t="n"/>
      <c r="L79" s="18" t="n"/>
      <c r="N79" s="19">
        <f>IF($R$6="","",IF(INDEX($A79:$L79,1,CODE($R$6)-64)="","",IFERROR(VALUE(TRIM(INDEX($A79:$L79,1,CODE($R$6)-64))),TRIM(INDEX($A79:$L79,1,CODE($R$6)-64)))))</f>
        <v/>
      </c>
      <c r="O79" s="19">
        <f>IF($R$7="","",IF(INDEX($A79:$L79,1,CODE($R$7)-64)="","",TRIM(INDEX($A79:$L79,1,CODE($R$7)-64))))</f>
        <v/>
      </c>
      <c r="P79" s="19">
        <f>IF($R$8="","",IF(INDEX($A79:$L79,1,CODE($R$8)-64)="","",TRIM(INDEX($A79:$L79,1,CODE($R$8)-64))))</f>
        <v/>
      </c>
      <c r="Q79" s="19">
        <f>IF($R$9="","",IF(INDEX($A79:$L79,1,CODE($R$9)-64)="","",TRIM(INDEX($A79:$L79,1,CODE($R$9)-64))))</f>
        <v/>
      </c>
      <c r="R79" s="19">
        <f>IF($R$10="","",IF(INDEX($A79:$L79,1,CODE($R$10)-64)="","",IFERROR(VALUE(TRIM(INDEX($A79:$L79,1,CODE($R$10)-64))),TRIM(INDEX($A79:$L79,1,CODE($R$10)-64)))))</f>
        <v/>
      </c>
      <c r="S79" s="19">
        <f>IF($R$11="","",IF(INDEX($A79:$L79,1,CODE($R$11)-64)="","",IFERROR(VALUE(SUBSTITUTE(TRIM(INDEX($A79:$L79,1,CODE($R$11)-64)),"%","")),TRIM(INDEX($A79:$L79,1,CODE($R$11)-64)))))</f>
        <v/>
      </c>
    </row>
    <row r="80">
      <c r="A80" s="18" t="n"/>
      <c r="B80" s="18" t="n"/>
      <c r="C80" s="18" t="n"/>
      <c r="D80" s="18" t="n"/>
      <c r="E80" s="18" t="n"/>
      <c r="F80" s="18" t="n"/>
      <c r="G80" s="18" t="n"/>
      <c r="H80" s="18" t="n"/>
      <c r="I80" s="18" t="n"/>
      <c r="J80" s="18" t="n"/>
      <c r="K80" s="18" t="n"/>
      <c r="L80" s="18" t="n"/>
      <c r="N80" s="19">
        <f>IF($R$6="","",IF(INDEX($A80:$L80,1,CODE($R$6)-64)="","",IFERROR(VALUE(TRIM(INDEX($A80:$L80,1,CODE($R$6)-64))),TRIM(INDEX($A80:$L80,1,CODE($R$6)-64)))))</f>
        <v/>
      </c>
      <c r="O80" s="19">
        <f>IF($R$7="","",IF(INDEX($A80:$L80,1,CODE($R$7)-64)="","",TRIM(INDEX($A80:$L80,1,CODE($R$7)-64))))</f>
        <v/>
      </c>
      <c r="P80" s="19">
        <f>IF($R$8="","",IF(INDEX($A80:$L80,1,CODE($R$8)-64)="","",TRIM(INDEX($A80:$L80,1,CODE($R$8)-64))))</f>
        <v/>
      </c>
      <c r="Q80" s="19">
        <f>IF($R$9="","",IF(INDEX($A80:$L80,1,CODE($R$9)-64)="","",TRIM(INDEX($A80:$L80,1,CODE($R$9)-64))))</f>
        <v/>
      </c>
      <c r="R80" s="19">
        <f>IF($R$10="","",IF(INDEX($A80:$L80,1,CODE($R$10)-64)="","",IFERROR(VALUE(TRIM(INDEX($A80:$L80,1,CODE($R$10)-64))),TRIM(INDEX($A80:$L80,1,CODE($R$10)-64)))))</f>
        <v/>
      </c>
      <c r="S80" s="19">
        <f>IF($R$11="","",IF(INDEX($A80:$L80,1,CODE($R$11)-64)="","",IFERROR(VALUE(SUBSTITUTE(TRIM(INDEX($A80:$L80,1,CODE($R$11)-64)),"%","")),TRIM(INDEX($A80:$L80,1,CODE($R$11)-64)))))</f>
        <v/>
      </c>
    </row>
    <row r="81">
      <c r="A81" s="18" t="n"/>
      <c r="B81" s="18" t="n"/>
      <c r="C81" s="18" t="n"/>
      <c r="D81" s="18" t="n"/>
      <c r="E81" s="18" t="n"/>
      <c r="F81" s="18" t="n"/>
      <c r="G81" s="18" t="n"/>
      <c r="H81" s="18" t="n"/>
      <c r="I81" s="18" t="n"/>
      <c r="J81" s="18" t="n"/>
      <c r="K81" s="18" t="n"/>
      <c r="L81" s="18" t="n"/>
      <c r="N81" s="19">
        <f>IF($R$6="","",IF(INDEX($A81:$L81,1,CODE($R$6)-64)="","",IFERROR(VALUE(TRIM(INDEX($A81:$L81,1,CODE($R$6)-64))),TRIM(INDEX($A81:$L81,1,CODE($R$6)-64)))))</f>
        <v/>
      </c>
      <c r="O81" s="19">
        <f>IF($R$7="","",IF(INDEX($A81:$L81,1,CODE($R$7)-64)="","",TRIM(INDEX($A81:$L81,1,CODE($R$7)-64))))</f>
        <v/>
      </c>
      <c r="P81" s="19">
        <f>IF($R$8="","",IF(INDEX($A81:$L81,1,CODE($R$8)-64)="","",TRIM(INDEX($A81:$L81,1,CODE($R$8)-64))))</f>
        <v/>
      </c>
      <c r="Q81" s="19">
        <f>IF($R$9="","",IF(INDEX($A81:$L81,1,CODE($R$9)-64)="","",TRIM(INDEX($A81:$L81,1,CODE($R$9)-64))))</f>
        <v/>
      </c>
      <c r="R81" s="19">
        <f>IF($R$10="","",IF(INDEX($A81:$L81,1,CODE($R$10)-64)="","",IFERROR(VALUE(TRIM(INDEX($A81:$L81,1,CODE($R$10)-64))),TRIM(INDEX($A81:$L81,1,CODE($R$10)-64)))))</f>
        <v/>
      </c>
      <c r="S81" s="19">
        <f>IF($R$11="","",IF(INDEX($A81:$L81,1,CODE($R$11)-64)="","",IFERROR(VALUE(SUBSTITUTE(TRIM(INDEX($A81:$L81,1,CODE($R$11)-64)),"%","")),TRIM(INDEX($A81:$L81,1,CODE($R$11)-64)))))</f>
        <v/>
      </c>
    </row>
    <row r="82">
      <c r="A82" s="18" t="n"/>
      <c r="B82" s="18" t="n"/>
      <c r="C82" s="18" t="n"/>
      <c r="D82" s="18" t="n"/>
      <c r="E82" s="18" t="n"/>
      <c r="F82" s="18" t="n"/>
      <c r="G82" s="18" t="n"/>
      <c r="H82" s="18" t="n"/>
      <c r="I82" s="18" t="n"/>
      <c r="J82" s="18" t="n"/>
      <c r="K82" s="18" t="n"/>
      <c r="L82" s="18" t="n"/>
      <c r="N82" s="19">
        <f>IF($R$6="","",IF(INDEX($A82:$L82,1,CODE($R$6)-64)="","",IFERROR(VALUE(TRIM(INDEX($A82:$L82,1,CODE($R$6)-64))),TRIM(INDEX($A82:$L82,1,CODE($R$6)-64)))))</f>
        <v/>
      </c>
      <c r="O82" s="19">
        <f>IF($R$7="","",IF(INDEX($A82:$L82,1,CODE($R$7)-64)="","",TRIM(INDEX($A82:$L82,1,CODE($R$7)-64))))</f>
        <v/>
      </c>
      <c r="P82" s="19">
        <f>IF($R$8="","",IF(INDEX($A82:$L82,1,CODE($R$8)-64)="","",TRIM(INDEX($A82:$L82,1,CODE($R$8)-64))))</f>
        <v/>
      </c>
      <c r="Q82" s="19">
        <f>IF($R$9="","",IF(INDEX($A82:$L82,1,CODE($R$9)-64)="","",TRIM(INDEX($A82:$L82,1,CODE($R$9)-64))))</f>
        <v/>
      </c>
      <c r="R82" s="19">
        <f>IF($R$10="","",IF(INDEX($A82:$L82,1,CODE($R$10)-64)="","",IFERROR(VALUE(TRIM(INDEX($A82:$L82,1,CODE($R$10)-64))),TRIM(INDEX($A82:$L82,1,CODE($R$10)-64)))))</f>
        <v/>
      </c>
      <c r="S82" s="19">
        <f>IF($R$11="","",IF(INDEX($A82:$L82,1,CODE($R$11)-64)="","",IFERROR(VALUE(SUBSTITUTE(TRIM(INDEX($A82:$L82,1,CODE($R$11)-64)),"%","")),TRIM(INDEX($A82:$L82,1,CODE($R$11)-64)))))</f>
        <v/>
      </c>
    </row>
    <row r="83">
      <c r="A83" s="18" t="n"/>
      <c r="B83" s="18" t="n"/>
      <c r="C83" s="18" t="n"/>
      <c r="D83" s="18" t="n"/>
      <c r="E83" s="18" t="n"/>
      <c r="F83" s="18" t="n"/>
      <c r="G83" s="18" t="n"/>
      <c r="H83" s="18" t="n"/>
      <c r="I83" s="18" t="n"/>
      <c r="J83" s="18" t="n"/>
      <c r="K83" s="18" t="n"/>
      <c r="L83" s="18" t="n"/>
      <c r="N83" s="19">
        <f>IF($R$6="","",IF(INDEX($A83:$L83,1,CODE($R$6)-64)="","",IFERROR(VALUE(TRIM(INDEX($A83:$L83,1,CODE($R$6)-64))),TRIM(INDEX($A83:$L83,1,CODE($R$6)-64)))))</f>
        <v/>
      </c>
      <c r="O83" s="19">
        <f>IF($R$7="","",IF(INDEX($A83:$L83,1,CODE($R$7)-64)="","",TRIM(INDEX($A83:$L83,1,CODE($R$7)-64))))</f>
        <v/>
      </c>
      <c r="P83" s="19">
        <f>IF($R$8="","",IF(INDEX($A83:$L83,1,CODE($R$8)-64)="","",TRIM(INDEX($A83:$L83,1,CODE($R$8)-64))))</f>
        <v/>
      </c>
      <c r="Q83" s="19">
        <f>IF($R$9="","",IF(INDEX($A83:$L83,1,CODE($R$9)-64)="","",TRIM(INDEX($A83:$L83,1,CODE($R$9)-64))))</f>
        <v/>
      </c>
      <c r="R83" s="19">
        <f>IF($R$10="","",IF(INDEX($A83:$L83,1,CODE($R$10)-64)="","",IFERROR(VALUE(TRIM(INDEX($A83:$L83,1,CODE($R$10)-64))),TRIM(INDEX($A83:$L83,1,CODE($R$10)-64)))))</f>
        <v/>
      </c>
      <c r="S83" s="19">
        <f>IF($R$11="","",IF(INDEX($A83:$L83,1,CODE($R$11)-64)="","",IFERROR(VALUE(SUBSTITUTE(TRIM(INDEX($A83:$L83,1,CODE($R$11)-64)),"%","")),TRIM(INDEX($A83:$L83,1,CODE($R$11)-64)))))</f>
        <v/>
      </c>
    </row>
    <row r="84">
      <c r="A84" s="18" t="n"/>
      <c r="B84" s="18" t="n"/>
      <c r="C84" s="18" t="n"/>
      <c r="D84" s="18" t="n"/>
      <c r="E84" s="18" t="n"/>
      <c r="F84" s="18" t="n"/>
      <c r="G84" s="18" t="n"/>
      <c r="H84" s="18" t="n"/>
      <c r="I84" s="18" t="n"/>
      <c r="J84" s="18" t="n"/>
      <c r="K84" s="18" t="n"/>
      <c r="L84" s="18" t="n"/>
      <c r="N84" s="19">
        <f>IF($R$6="","",IF(INDEX($A84:$L84,1,CODE($R$6)-64)="","",IFERROR(VALUE(TRIM(INDEX($A84:$L84,1,CODE($R$6)-64))),TRIM(INDEX($A84:$L84,1,CODE($R$6)-64)))))</f>
        <v/>
      </c>
      <c r="O84" s="19">
        <f>IF($R$7="","",IF(INDEX($A84:$L84,1,CODE($R$7)-64)="","",TRIM(INDEX($A84:$L84,1,CODE($R$7)-64))))</f>
        <v/>
      </c>
      <c r="P84" s="19">
        <f>IF($R$8="","",IF(INDEX($A84:$L84,1,CODE($R$8)-64)="","",TRIM(INDEX($A84:$L84,1,CODE($R$8)-64))))</f>
        <v/>
      </c>
      <c r="Q84" s="19">
        <f>IF($R$9="","",IF(INDEX($A84:$L84,1,CODE($R$9)-64)="","",TRIM(INDEX($A84:$L84,1,CODE($R$9)-64))))</f>
        <v/>
      </c>
      <c r="R84" s="19">
        <f>IF($R$10="","",IF(INDEX($A84:$L84,1,CODE($R$10)-64)="","",IFERROR(VALUE(TRIM(INDEX($A84:$L84,1,CODE($R$10)-64))),TRIM(INDEX($A84:$L84,1,CODE($R$10)-64)))))</f>
        <v/>
      </c>
      <c r="S84" s="19">
        <f>IF($R$11="","",IF(INDEX($A84:$L84,1,CODE($R$11)-64)="","",IFERROR(VALUE(SUBSTITUTE(TRIM(INDEX($A84:$L84,1,CODE($R$11)-64)),"%","")),TRIM(INDEX($A84:$L84,1,CODE($R$11)-64)))))</f>
        <v/>
      </c>
    </row>
    <row r="85">
      <c r="A85" s="18" t="n"/>
      <c r="B85" s="18" t="n"/>
      <c r="C85" s="18" t="n"/>
      <c r="D85" s="18" t="n"/>
      <c r="E85" s="18" t="n"/>
      <c r="F85" s="18" t="n"/>
      <c r="G85" s="18" t="n"/>
      <c r="H85" s="18" t="n"/>
      <c r="I85" s="18" t="n"/>
      <c r="J85" s="18" t="n"/>
      <c r="K85" s="18" t="n"/>
      <c r="L85" s="18" t="n"/>
      <c r="N85" s="19">
        <f>IF($R$6="","",IF(INDEX($A85:$L85,1,CODE($R$6)-64)="","",IFERROR(VALUE(TRIM(INDEX($A85:$L85,1,CODE($R$6)-64))),TRIM(INDEX($A85:$L85,1,CODE($R$6)-64)))))</f>
        <v/>
      </c>
      <c r="O85" s="19">
        <f>IF($R$7="","",IF(INDEX($A85:$L85,1,CODE($R$7)-64)="","",TRIM(INDEX($A85:$L85,1,CODE($R$7)-64))))</f>
        <v/>
      </c>
      <c r="P85" s="19">
        <f>IF($R$8="","",IF(INDEX($A85:$L85,1,CODE($R$8)-64)="","",TRIM(INDEX($A85:$L85,1,CODE($R$8)-64))))</f>
        <v/>
      </c>
      <c r="Q85" s="19">
        <f>IF($R$9="","",IF(INDEX($A85:$L85,1,CODE($R$9)-64)="","",TRIM(INDEX($A85:$L85,1,CODE($R$9)-64))))</f>
        <v/>
      </c>
      <c r="R85" s="19">
        <f>IF($R$10="","",IF(INDEX($A85:$L85,1,CODE($R$10)-64)="","",IFERROR(VALUE(TRIM(INDEX($A85:$L85,1,CODE($R$10)-64))),TRIM(INDEX($A85:$L85,1,CODE($R$10)-64)))))</f>
        <v/>
      </c>
      <c r="S85" s="19">
        <f>IF($R$11="","",IF(INDEX($A85:$L85,1,CODE($R$11)-64)="","",IFERROR(VALUE(SUBSTITUTE(TRIM(INDEX($A85:$L85,1,CODE($R$11)-64)),"%","")),TRIM(INDEX($A85:$L85,1,CODE($R$11)-64)))))</f>
        <v/>
      </c>
    </row>
    <row r="86">
      <c r="A86" s="18" t="n"/>
      <c r="B86" s="18" t="n"/>
      <c r="C86" s="18" t="n"/>
      <c r="D86" s="18" t="n"/>
      <c r="E86" s="18" t="n"/>
      <c r="F86" s="18" t="n"/>
      <c r="G86" s="18" t="n"/>
      <c r="H86" s="18" t="n"/>
      <c r="I86" s="18" t="n"/>
      <c r="J86" s="18" t="n"/>
      <c r="K86" s="18" t="n"/>
      <c r="L86" s="18" t="n"/>
      <c r="N86" s="19">
        <f>IF($R$6="","",IF(INDEX($A86:$L86,1,CODE($R$6)-64)="","",IFERROR(VALUE(TRIM(INDEX($A86:$L86,1,CODE($R$6)-64))),TRIM(INDEX($A86:$L86,1,CODE($R$6)-64)))))</f>
        <v/>
      </c>
      <c r="O86" s="19">
        <f>IF($R$7="","",IF(INDEX($A86:$L86,1,CODE($R$7)-64)="","",TRIM(INDEX($A86:$L86,1,CODE($R$7)-64))))</f>
        <v/>
      </c>
      <c r="P86" s="19">
        <f>IF($R$8="","",IF(INDEX($A86:$L86,1,CODE($R$8)-64)="","",TRIM(INDEX($A86:$L86,1,CODE($R$8)-64))))</f>
        <v/>
      </c>
      <c r="Q86" s="19">
        <f>IF($R$9="","",IF(INDEX($A86:$L86,1,CODE($R$9)-64)="","",TRIM(INDEX($A86:$L86,1,CODE($R$9)-64))))</f>
        <v/>
      </c>
      <c r="R86" s="19">
        <f>IF($R$10="","",IF(INDEX($A86:$L86,1,CODE($R$10)-64)="","",IFERROR(VALUE(TRIM(INDEX($A86:$L86,1,CODE($R$10)-64))),TRIM(INDEX($A86:$L86,1,CODE($R$10)-64)))))</f>
        <v/>
      </c>
      <c r="S86" s="19">
        <f>IF($R$11="","",IF(INDEX($A86:$L86,1,CODE($R$11)-64)="","",IFERROR(VALUE(SUBSTITUTE(TRIM(INDEX($A86:$L86,1,CODE($R$11)-64)),"%","")),TRIM(INDEX($A86:$L86,1,CODE($R$11)-64)))))</f>
        <v/>
      </c>
    </row>
    <row r="87">
      <c r="A87" s="18" t="n"/>
      <c r="B87" s="18" t="n"/>
      <c r="C87" s="18" t="n"/>
      <c r="D87" s="18" t="n"/>
      <c r="E87" s="18" t="n"/>
      <c r="F87" s="18" t="n"/>
      <c r="G87" s="18" t="n"/>
      <c r="H87" s="18" t="n"/>
      <c r="I87" s="18" t="n"/>
      <c r="J87" s="18" t="n"/>
      <c r="K87" s="18" t="n"/>
      <c r="L87" s="18" t="n"/>
      <c r="N87" s="19">
        <f>IF($R$6="","",IF(INDEX($A87:$L87,1,CODE($R$6)-64)="","",IFERROR(VALUE(TRIM(INDEX($A87:$L87,1,CODE($R$6)-64))),TRIM(INDEX($A87:$L87,1,CODE($R$6)-64)))))</f>
        <v/>
      </c>
      <c r="O87" s="19">
        <f>IF($R$7="","",IF(INDEX($A87:$L87,1,CODE($R$7)-64)="","",TRIM(INDEX($A87:$L87,1,CODE($R$7)-64))))</f>
        <v/>
      </c>
      <c r="P87" s="19">
        <f>IF($R$8="","",IF(INDEX($A87:$L87,1,CODE($R$8)-64)="","",TRIM(INDEX($A87:$L87,1,CODE($R$8)-64))))</f>
        <v/>
      </c>
      <c r="Q87" s="19">
        <f>IF($R$9="","",IF(INDEX($A87:$L87,1,CODE($R$9)-64)="","",TRIM(INDEX($A87:$L87,1,CODE($R$9)-64))))</f>
        <v/>
      </c>
      <c r="R87" s="19">
        <f>IF($R$10="","",IF(INDEX($A87:$L87,1,CODE($R$10)-64)="","",IFERROR(VALUE(TRIM(INDEX($A87:$L87,1,CODE($R$10)-64))),TRIM(INDEX($A87:$L87,1,CODE($R$10)-64)))))</f>
        <v/>
      </c>
      <c r="S87" s="19">
        <f>IF($R$11="","",IF(INDEX($A87:$L87,1,CODE($R$11)-64)="","",IFERROR(VALUE(SUBSTITUTE(TRIM(INDEX($A87:$L87,1,CODE($R$11)-64)),"%","")),TRIM(INDEX($A87:$L87,1,CODE($R$11)-64)))))</f>
        <v/>
      </c>
    </row>
    <row r="88">
      <c r="A88" s="18" t="n"/>
      <c r="B88" s="18" t="n"/>
      <c r="C88" s="18" t="n"/>
      <c r="D88" s="18" t="n"/>
      <c r="E88" s="18" t="n"/>
      <c r="F88" s="18" t="n"/>
      <c r="G88" s="18" t="n"/>
      <c r="H88" s="18" t="n"/>
      <c r="I88" s="18" t="n"/>
      <c r="J88" s="18" t="n"/>
      <c r="K88" s="18" t="n"/>
      <c r="L88" s="18" t="n"/>
      <c r="N88" s="19">
        <f>IF($R$6="","",IF(INDEX($A88:$L88,1,CODE($R$6)-64)="","",IFERROR(VALUE(TRIM(INDEX($A88:$L88,1,CODE($R$6)-64))),TRIM(INDEX($A88:$L88,1,CODE($R$6)-64)))))</f>
        <v/>
      </c>
      <c r="O88" s="19">
        <f>IF($R$7="","",IF(INDEX($A88:$L88,1,CODE($R$7)-64)="","",TRIM(INDEX($A88:$L88,1,CODE($R$7)-64))))</f>
        <v/>
      </c>
      <c r="P88" s="19">
        <f>IF($R$8="","",IF(INDEX($A88:$L88,1,CODE($R$8)-64)="","",TRIM(INDEX($A88:$L88,1,CODE($R$8)-64))))</f>
        <v/>
      </c>
      <c r="Q88" s="19">
        <f>IF($R$9="","",IF(INDEX($A88:$L88,1,CODE($R$9)-64)="","",TRIM(INDEX($A88:$L88,1,CODE($R$9)-64))))</f>
        <v/>
      </c>
      <c r="R88" s="19">
        <f>IF($R$10="","",IF(INDEX($A88:$L88,1,CODE($R$10)-64)="","",IFERROR(VALUE(TRIM(INDEX($A88:$L88,1,CODE($R$10)-64))),TRIM(INDEX($A88:$L88,1,CODE($R$10)-64)))))</f>
        <v/>
      </c>
      <c r="S88" s="19">
        <f>IF($R$11="","",IF(INDEX($A88:$L88,1,CODE($R$11)-64)="","",IFERROR(VALUE(SUBSTITUTE(TRIM(INDEX($A88:$L88,1,CODE($R$11)-64)),"%","")),TRIM(INDEX($A88:$L88,1,CODE($R$11)-64)))))</f>
        <v/>
      </c>
    </row>
    <row r="89">
      <c r="A89" s="18" t="n"/>
      <c r="B89" s="18" t="n"/>
      <c r="C89" s="18" t="n"/>
      <c r="D89" s="18" t="n"/>
      <c r="E89" s="18" t="n"/>
      <c r="F89" s="18" t="n"/>
      <c r="G89" s="18" t="n"/>
      <c r="H89" s="18" t="n"/>
      <c r="I89" s="18" t="n"/>
      <c r="J89" s="18" t="n"/>
      <c r="K89" s="18" t="n"/>
      <c r="L89" s="18" t="n"/>
      <c r="N89" s="19">
        <f>IF($R$6="","",IF(INDEX($A89:$L89,1,CODE($R$6)-64)="","",IFERROR(VALUE(TRIM(INDEX($A89:$L89,1,CODE($R$6)-64))),TRIM(INDEX($A89:$L89,1,CODE($R$6)-64)))))</f>
        <v/>
      </c>
      <c r="O89" s="19">
        <f>IF($R$7="","",IF(INDEX($A89:$L89,1,CODE($R$7)-64)="","",TRIM(INDEX($A89:$L89,1,CODE($R$7)-64))))</f>
        <v/>
      </c>
      <c r="P89" s="19">
        <f>IF($R$8="","",IF(INDEX($A89:$L89,1,CODE($R$8)-64)="","",TRIM(INDEX($A89:$L89,1,CODE($R$8)-64))))</f>
        <v/>
      </c>
      <c r="Q89" s="19">
        <f>IF($R$9="","",IF(INDEX($A89:$L89,1,CODE($R$9)-64)="","",TRIM(INDEX($A89:$L89,1,CODE($R$9)-64))))</f>
        <v/>
      </c>
      <c r="R89" s="19">
        <f>IF($R$10="","",IF(INDEX($A89:$L89,1,CODE($R$10)-64)="","",IFERROR(VALUE(TRIM(INDEX($A89:$L89,1,CODE($R$10)-64))),TRIM(INDEX($A89:$L89,1,CODE($R$10)-64)))))</f>
        <v/>
      </c>
      <c r="S89" s="19">
        <f>IF($R$11="","",IF(INDEX($A89:$L89,1,CODE($R$11)-64)="","",IFERROR(VALUE(SUBSTITUTE(TRIM(INDEX($A89:$L89,1,CODE($R$11)-64)),"%","")),TRIM(INDEX($A89:$L89,1,CODE($R$11)-64)))))</f>
        <v/>
      </c>
    </row>
    <row r="90">
      <c r="A90" s="18" t="n"/>
      <c r="B90" s="18" t="n"/>
      <c r="C90" s="18" t="n"/>
      <c r="D90" s="18" t="n"/>
      <c r="E90" s="18" t="n"/>
      <c r="F90" s="18" t="n"/>
      <c r="G90" s="18" t="n"/>
      <c r="H90" s="18" t="n"/>
      <c r="I90" s="18" t="n"/>
      <c r="J90" s="18" t="n"/>
      <c r="K90" s="18" t="n"/>
      <c r="L90" s="18" t="n"/>
      <c r="N90" s="19">
        <f>IF($R$6="","",IF(INDEX($A90:$L90,1,CODE($R$6)-64)="","",IFERROR(VALUE(TRIM(INDEX($A90:$L90,1,CODE($R$6)-64))),TRIM(INDEX($A90:$L90,1,CODE($R$6)-64)))))</f>
        <v/>
      </c>
      <c r="O90" s="19">
        <f>IF($R$7="","",IF(INDEX($A90:$L90,1,CODE($R$7)-64)="","",TRIM(INDEX($A90:$L90,1,CODE($R$7)-64))))</f>
        <v/>
      </c>
      <c r="P90" s="19">
        <f>IF($R$8="","",IF(INDEX($A90:$L90,1,CODE($R$8)-64)="","",TRIM(INDEX($A90:$L90,1,CODE($R$8)-64))))</f>
        <v/>
      </c>
      <c r="Q90" s="19">
        <f>IF($R$9="","",IF(INDEX($A90:$L90,1,CODE($R$9)-64)="","",TRIM(INDEX($A90:$L90,1,CODE($R$9)-64))))</f>
        <v/>
      </c>
      <c r="R90" s="19">
        <f>IF($R$10="","",IF(INDEX($A90:$L90,1,CODE($R$10)-64)="","",IFERROR(VALUE(TRIM(INDEX($A90:$L90,1,CODE($R$10)-64))),TRIM(INDEX($A90:$L90,1,CODE($R$10)-64)))))</f>
        <v/>
      </c>
      <c r="S90" s="19">
        <f>IF($R$11="","",IF(INDEX($A90:$L90,1,CODE($R$11)-64)="","",IFERROR(VALUE(SUBSTITUTE(TRIM(INDEX($A90:$L90,1,CODE($R$11)-64)),"%","")),TRIM(INDEX($A90:$L90,1,CODE($R$11)-64)))))</f>
        <v/>
      </c>
    </row>
    <row r="91">
      <c r="A91" s="18" t="n"/>
      <c r="B91" s="18" t="n"/>
      <c r="C91" s="18" t="n"/>
      <c r="D91" s="18" t="n"/>
      <c r="E91" s="18" t="n"/>
      <c r="F91" s="18" t="n"/>
      <c r="G91" s="18" t="n"/>
      <c r="H91" s="18" t="n"/>
      <c r="I91" s="18" t="n"/>
      <c r="J91" s="18" t="n"/>
      <c r="K91" s="18" t="n"/>
      <c r="L91" s="18" t="n"/>
      <c r="N91" s="19">
        <f>IF($R$6="","",IF(INDEX($A91:$L91,1,CODE($R$6)-64)="","",IFERROR(VALUE(TRIM(INDEX($A91:$L91,1,CODE($R$6)-64))),TRIM(INDEX($A91:$L91,1,CODE($R$6)-64)))))</f>
        <v/>
      </c>
      <c r="O91" s="19">
        <f>IF($R$7="","",IF(INDEX($A91:$L91,1,CODE($R$7)-64)="","",TRIM(INDEX($A91:$L91,1,CODE($R$7)-64))))</f>
        <v/>
      </c>
      <c r="P91" s="19">
        <f>IF($R$8="","",IF(INDEX($A91:$L91,1,CODE($R$8)-64)="","",TRIM(INDEX($A91:$L91,1,CODE($R$8)-64))))</f>
        <v/>
      </c>
      <c r="Q91" s="19">
        <f>IF($R$9="","",IF(INDEX($A91:$L91,1,CODE($R$9)-64)="","",TRIM(INDEX($A91:$L91,1,CODE($R$9)-64))))</f>
        <v/>
      </c>
      <c r="R91" s="19">
        <f>IF($R$10="","",IF(INDEX($A91:$L91,1,CODE($R$10)-64)="","",IFERROR(VALUE(TRIM(INDEX($A91:$L91,1,CODE($R$10)-64))),TRIM(INDEX($A91:$L91,1,CODE($R$10)-64)))))</f>
        <v/>
      </c>
      <c r="S91" s="19">
        <f>IF($R$11="","",IF(INDEX($A91:$L91,1,CODE($R$11)-64)="","",IFERROR(VALUE(SUBSTITUTE(TRIM(INDEX($A91:$L91,1,CODE($R$11)-64)),"%","")),TRIM(INDEX($A91:$L91,1,CODE($R$11)-64)))))</f>
        <v/>
      </c>
    </row>
    <row r="92">
      <c r="A92" s="18" t="n"/>
      <c r="B92" s="18" t="n"/>
      <c r="C92" s="18" t="n"/>
      <c r="D92" s="18" t="n"/>
      <c r="E92" s="18" t="n"/>
      <c r="F92" s="18" t="n"/>
      <c r="G92" s="18" t="n"/>
      <c r="H92" s="18" t="n"/>
      <c r="I92" s="18" t="n"/>
      <c r="J92" s="18" t="n"/>
      <c r="K92" s="18" t="n"/>
      <c r="L92" s="18" t="n"/>
      <c r="N92" s="19">
        <f>IF($R$6="","",IF(INDEX($A92:$L92,1,CODE($R$6)-64)="","",IFERROR(VALUE(TRIM(INDEX($A92:$L92,1,CODE($R$6)-64))),TRIM(INDEX($A92:$L92,1,CODE($R$6)-64)))))</f>
        <v/>
      </c>
      <c r="O92" s="19">
        <f>IF($R$7="","",IF(INDEX($A92:$L92,1,CODE($R$7)-64)="","",TRIM(INDEX($A92:$L92,1,CODE($R$7)-64))))</f>
        <v/>
      </c>
      <c r="P92" s="19">
        <f>IF($R$8="","",IF(INDEX($A92:$L92,1,CODE($R$8)-64)="","",TRIM(INDEX($A92:$L92,1,CODE($R$8)-64))))</f>
        <v/>
      </c>
      <c r="Q92" s="19">
        <f>IF($R$9="","",IF(INDEX($A92:$L92,1,CODE($R$9)-64)="","",TRIM(INDEX($A92:$L92,1,CODE($R$9)-64))))</f>
        <v/>
      </c>
      <c r="R92" s="19">
        <f>IF($R$10="","",IF(INDEX($A92:$L92,1,CODE($R$10)-64)="","",IFERROR(VALUE(TRIM(INDEX($A92:$L92,1,CODE($R$10)-64))),TRIM(INDEX($A92:$L92,1,CODE($R$10)-64)))))</f>
        <v/>
      </c>
      <c r="S92" s="19">
        <f>IF($R$11="","",IF(INDEX($A92:$L92,1,CODE($R$11)-64)="","",IFERROR(VALUE(SUBSTITUTE(TRIM(INDEX($A92:$L92,1,CODE($R$11)-64)),"%","")),TRIM(INDEX($A92:$L92,1,CODE($R$11)-64)))))</f>
        <v/>
      </c>
    </row>
    <row r="93">
      <c r="A93" s="18" t="n"/>
      <c r="B93" s="18" t="n"/>
      <c r="C93" s="18" t="n"/>
      <c r="D93" s="18" t="n"/>
      <c r="E93" s="18" t="n"/>
      <c r="F93" s="18" t="n"/>
      <c r="G93" s="18" t="n"/>
      <c r="H93" s="18" t="n"/>
      <c r="I93" s="18" t="n"/>
      <c r="J93" s="18" t="n"/>
      <c r="K93" s="18" t="n"/>
      <c r="L93" s="18" t="n"/>
      <c r="N93" s="19">
        <f>IF($R$6="","",IF(INDEX($A93:$L93,1,CODE($R$6)-64)="","",IFERROR(VALUE(TRIM(INDEX($A93:$L93,1,CODE($R$6)-64))),TRIM(INDEX($A93:$L93,1,CODE($R$6)-64)))))</f>
        <v/>
      </c>
      <c r="O93" s="19">
        <f>IF($R$7="","",IF(INDEX($A93:$L93,1,CODE($R$7)-64)="","",TRIM(INDEX($A93:$L93,1,CODE($R$7)-64))))</f>
        <v/>
      </c>
      <c r="P93" s="19">
        <f>IF($R$8="","",IF(INDEX($A93:$L93,1,CODE($R$8)-64)="","",TRIM(INDEX($A93:$L93,1,CODE($R$8)-64))))</f>
        <v/>
      </c>
      <c r="Q93" s="19">
        <f>IF($R$9="","",IF(INDEX($A93:$L93,1,CODE($R$9)-64)="","",TRIM(INDEX($A93:$L93,1,CODE($R$9)-64))))</f>
        <v/>
      </c>
      <c r="R93" s="19">
        <f>IF($R$10="","",IF(INDEX($A93:$L93,1,CODE($R$10)-64)="","",IFERROR(VALUE(TRIM(INDEX($A93:$L93,1,CODE($R$10)-64))),TRIM(INDEX($A93:$L93,1,CODE($R$10)-64)))))</f>
        <v/>
      </c>
      <c r="S93" s="19">
        <f>IF($R$11="","",IF(INDEX($A93:$L93,1,CODE($R$11)-64)="","",IFERROR(VALUE(SUBSTITUTE(TRIM(INDEX($A93:$L93,1,CODE($R$11)-64)),"%","")),TRIM(INDEX($A93:$L93,1,CODE($R$11)-64)))))</f>
        <v/>
      </c>
    </row>
    <row r="94">
      <c r="A94" s="18" t="n"/>
      <c r="B94" s="18" t="n"/>
      <c r="C94" s="18" t="n"/>
      <c r="D94" s="18" t="n"/>
      <c r="E94" s="18" t="n"/>
      <c r="F94" s="18" t="n"/>
      <c r="G94" s="18" t="n"/>
      <c r="H94" s="18" t="n"/>
      <c r="I94" s="18" t="n"/>
      <c r="J94" s="18" t="n"/>
      <c r="K94" s="18" t="n"/>
      <c r="L94" s="18" t="n"/>
      <c r="N94" s="19">
        <f>IF($R$6="","",IF(INDEX($A94:$L94,1,CODE($R$6)-64)="","",IFERROR(VALUE(TRIM(INDEX($A94:$L94,1,CODE($R$6)-64))),TRIM(INDEX($A94:$L94,1,CODE($R$6)-64)))))</f>
        <v/>
      </c>
      <c r="O94" s="19">
        <f>IF($R$7="","",IF(INDEX($A94:$L94,1,CODE($R$7)-64)="","",TRIM(INDEX($A94:$L94,1,CODE($R$7)-64))))</f>
        <v/>
      </c>
      <c r="P94" s="19">
        <f>IF($R$8="","",IF(INDEX($A94:$L94,1,CODE($R$8)-64)="","",TRIM(INDEX($A94:$L94,1,CODE($R$8)-64))))</f>
        <v/>
      </c>
      <c r="Q94" s="19">
        <f>IF($R$9="","",IF(INDEX($A94:$L94,1,CODE($R$9)-64)="","",TRIM(INDEX($A94:$L94,1,CODE($R$9)-64))))</f>
        <v/>
      </c>
      <c r="R94" s="19">
        <f>IF($R$10="","",IF(INDEX($A94:$L94,1,CODE($R$10)-64)="","",IFERROR(VALUE(TRIM(INDEX($A94:$L94,1,CODE($R$10)-64))),TRIM(INDEX($A94:$L94,1,CODE($R$10)-64)))))</f>
        <v/>
      </c>
      <c r="S94" s="19">
        <f>IF($R$11="","",IF(INDEX($A94:$L94,1,CODE($R$11)-64)="","",IFERROR(VALUE(SUBSTITUTE(TRIM(INDEX($A94:$L94,1,CODE($R$11)-64)),"%","")),TRIM(INDEX($A94:$L94,1,CODE($R$11)-64)))))</f>
        <v/>
      </c>
    </row>
    <row r="95">
      <c r="A95" s="18" t="n"/>
      <c r="B95" s="18" t="n"/>
      <c r="C95" s="18" t="n"/>
      <c r="D95" s="18" t="n"/>
      <c r="E95" s="18" t="n"/>
      <c r="F95" s="18" t="n"/>
      <c r="G95" s="18" t="n"/>
      <c r="H95" s="18" t="n"/>
      <c r="I95" s="18" t="n"/>
      <c r="J95" s="18" t="n"/>
      <c r="K95" s="18" t="n"/>
      <c r="L95" s="18" t="n"/>
      <c r="N95" s="19">
        <f>IF($R$6="","",IF(INDEX($A95:$L95,1,CODE($R$6)-64)="","",IFERROR(VALUE(TRIM(INDEX($A95:$L95,1,CODE($R$6)-64))),TRIM(INDEX($A95:$L95,1,CODE($R$6)-64)))))</f>
        <v/>
      </c>
      <c r="O95" s="19">
        <f>IF($R$7="","",IF(INDEX($A95:$L95,1,CODE($R$7)-64)="","",TRIM(INDEX($A95:$L95,1,CODE($R$7)-64))))</f>
        <v/>
      </c>
      <c r="P95" s="19">
        <f>IF($R$8="","",IF(INDEX($A95:$L95,1,CODE($R$8)-64)="","",TRIM(INDEX($A95:$L95,1,CODE($R$8)-64))))</f>
        <v/>
      </c>
      <c r="Q95" s="19">
        <f>IF($R$9="","",IF(INDEX($A95:$L95,1,CODE($R$9)-64)="","",TRIM(INDEX($A95:$L95,1,CODE($R$9)-64))))</f>
        <v/>
      </c>
      <c r="R95" s="19">
        <f>IF($R$10="","",IF(INDEX($A95:$L95,1,CODE($R$10)-64)="","",IFERROR(VALUE(TRIM(INDEX($A95:$L95,1,CODE($R$10)-64))),TRIM(INDEX($A95:$L95,1,CODE($R$10)-64)))))</f>
        <v/>
      </c>
      <c r="S95" s="19">
        <f>IF($R$11="","",IF(INDEX($A95:$L95,1,CODE($R$11)-64)="","",IFERROR(VALUE(SUBSTITUTE(TRIM(INDEX($A95:$L95,1,CODE($R$11)-64)),"%","")),TRIM(INDEX($A95:$L95,1,CODE($R$11)-64)))))</f>
        <v/>
      </c>
    </row>
    <row r="96">
      <c r="A96" s="18" t="n"/>
      <c r="B96" s="18" t="n"/>
      <c r="C96" s="18" t="n"/>
      <c r="D96" s="18" t="n"/>
      <c r="E96" s="18" t="n"/>
      <c r="F96" s="18" t="n"/>
      <c r="G96" s="18" t="n"/>
      <c r="H96" s="18" t="n"/>
      <c r="I96" s="18" t="n"/>
      <c r="J96" s="18" t="n"/>
      <c r="K96" s="18" t="n"/>
      <c r="L96" s="18" t="n"/>
      <c r="N96" s="19">
        <f>IF($R$6="","",IF(INDEX($A96:$L96,1,CODE($R$6)-64)="","",IFERROR(VALUE(TRIM(INDEX($A96:$L96,1,CODE($R$6)-64))),TRIM(INDEX($A96:$L96,1,CODE($R$6)-64)))))</f>
        <v/>
      </c>
      <c r="O96" s="19">
        <f>IF($R$7="","",IF(INDEX($A96:$L96,1,CODE($R$7)-64)="","",TRIM(INDEX($A96:$L96,1,CODE($R$7)-64))))</f>
        <v/>
      </c>
      <c r="P96" s="19">
        <f>IF($R$8="","",IF(INDEX($A96:$L96,1,CODE($R$8)-64)="","",TRIM(INDEX($A96:$L96,1,CODE($R$8)-64))))</f>
        <v/>
      </c>
      <c r="Q96" s="19">
        <f>IF($R$9="","",IF(INDEX($A96:$L96,1,CODE($R$9)-64)="","",TRIM(INDEX($A96:$L96,1,CODE($R$9)-64))))</f>
        <v/>
      </c>
      <c r="R96" s="19">
        <f>IF($R$10="","",IF(INDEX($A96:$L96,1,CODE($R$10)-64)="","",IFERROR(VALUE(TRIM(INDEX($A96:$L96,1,CODE($R$10)-64))),TRIM(INDEX($A96:$L96,1,CODE($R$10)-64)))))</f>
        <v/>
      </c>
      <c r="S96" s="19">
        <f>IF($R$11="","",IF(INDEX($A96:$L96,1,CODE($R$11)-64)="","",IFERROR(VALUE(SUBSTITUTE(TRIM(INDEX($A96:$L96,1,CODE($R$11)-64)),"%","")),TRIM(INDEX($A96:$L96,1,CODE($R$11)-64)))))</f>
        <v/>
      </c>
    </row>
    <row r="97">
      <c r="A97" s="18" t="n"/>
      <c r="B97" s="18" t="n"/>
      <c r="C97" s="18" t="n"/>
      <c r="D97" s="18" t="n"/>
      <c r="E97" s="18" t="n"/>
      <c r="F97" s="18" t="n"/>
      <c r="G97" s="18" t="n"/>
      <c r="H97" s="18" t="n"/>
      <c r="I97" s="18" t="n"/>
      <c r="J97" s="18" t="n"/>
      <c r="K97" s="18" t="n"/>
      <c r="L97" s="18" t="n"/>
      <c r="N97" s="19">
        <f>IF($R$6="","",IF(INDEX($A97:$L97,1,CODE($R$6)-64)="","",IFERROR(VALUE(TRIM(INDEX($A97:$L97,1,CODE($R$6)-64))),TRIM(INDEX($A97:$L97,1,CODE($R$6)-64)))))</f>
        <v/>
      </c>
      <c r="O97" s="19">
        <f>IF($R$7="","",IF(INDEX($A97:$L97,1,CODE($R$7)-64)="","",TRIM(INDEX($A97:$L97,1,CODE($R$7)-64))))</f>
        <v/>
      </c>
      <c r="P97" s="19">
        <f>IF($R$8="","",IF(INDEX($A97:$L97,1,CODE($R$8)-64)="","",TRIM(INDEX($A97:$L97,1,CODE($R$8)-64))))</f>
        <v/>
      </c>
      <c r="Q97" s="19">
        <f>IF($R$9="","",IF(INDEX($A97:$L97,1,CODE($R$9)-64)="","",TRIM(INDEX($A97:$L97,1,CODE($R$9)-64))))</f>
        <v/>
      </c>
      <c r="R97" s="19">
        <f>IF($R$10="","",IF(INDEX($A97:$L97,1,CODE($R$10)-64)="","",IFERROR(VALUE(TRIM(INDEX($A97:$L97,1,CODE($R$10)-64))),TRIM(INDEX($A97:$L97,1,CODE($R$10)-64)))))</f>
        <v/>
      </c>
      <c r="S97" s="19">
        <f>IF($R$11="","",IF(INDEX($A97:$L97,1,CODE($R$11)-64)="","",IFERROR(VALUE(SUBSTITUTE(TRIM(INDEX($A97:$L97,1,CODE($R$11)-64)),"%","")),TRIM(INDEX($A97:$L97,1,CODE($R$11)-64)))))</f>
        <v/>
      </c>
    </row>
    <row r="98">
      <c r="A98" s="18" t="n"/>
      <c r="B98" s="18" t="n"/>
      <c r="C98" s="18" t="n"/>
      <c r="D98" s="18" t="n"/>
      <c r="E98" s="18" t="n"/>
      <c r="F98" s="18" t="n"/>
      <c r="G98" s="18" t="n"/>
      <c r="H98" s="18" t="n"/>
      <c r="I98" s="18" t="n"/>
      <c r="J98" s="18" t="n"/>
      <c r="K98" s="18" t="n"/>
      <c r="L98" s="18" t="n"/>
      <c r="N98" s="19">
        <f>IF($R$6="","",IF(INDEX($A98:$L98,1,CODE($R$6)-64)="","",IFERROR(VALUE(TRIM(INDEX($A98:$L98,1,CODE($R$6)-64))),TRIM(INDEX($A98:$L98,1,CODE($R$6)-64)))))</f>
        <v/>
      </c>
      <c r="O98" s="19">
        <f>IF($R$7="","",IF(INDEX($A98:$L98,1,CODE($R$7)-64)="","",TRIM(INDEX($A98:$L98,1,CODE($R$7)-64))))</f>
        <v/>
      </c>
      <c r="P98" s="19">
        <f>IF($R$8="","",IF(INDEX($A98:$L98,1,CODE($R$8)-64)="","",TRIM(INDEX($A98:$L98,1,CODE($R$8)-64))))</f>
        <v/>
      </c>
      <c r="Q98" s="19">
        <f>IF($R$9="","",IF(INDEX($A98:$L98,1,CODE($R$9)-64)="","",TRIM(INDEX($A98:$L98,1,CODE($R$9)-64))))</f>
        <v/>
      </c>
      <c r="R98" s="19">
        <f>IF($R$10="","",IF(INDEX($A98:$L98,1,CODE($R$10)-64)="","",IFERROR(VALUE(TRIM(INDEX($A98:$L98,1,CODE($R$10)-64))),TRIM(INDEX($A98:$L98,1,CODE($R$10)-64)))))</f>
        <v/>
      </c>
      <c r="S98" s="19">
        <f>IF($R$11="","",IF(INDEX($A98:$L98,1,CODE($R$11)-64)="","",IFERROR(VALUE(SUBSTITUTE(TRIM(INDEX($A98:$L98,1,CODE($R$11)-64)),"%","")),TRIM(INDEX($A98:$L98,1,CODE($R$11)-64)))))</f>
        <v/>
      </c>
    </row>
    <row r="99">
      <c r="A99" s="18" t="n"/>
      <c r="B99" s="18" t="n"/>
      <c r="C99" s="18" t="n"/>
      <c r="D99" s="18" t="n"/>
      <c r="E99" s="18" t="n"/>
      <c r="F99" s="18" t="n"/>
      <c r="G99" s="18" t="n"/>
      <c r="H99" s="18" t="n"/>
      <c r="I99" s="18" t="n"/>
      <c r="J99" s="18" t="n"/>
      <c r="K99" s="18" t="n"/>
      <c r="L99" s="18" t="n"/>
      <c r="N99" s="19">
        <f>IF($R$6="","",IF(INDEX($A99:$L99,1,CODE($R$6)-64)="","",IFERROR(VALUE(TRIM(INDEX($A99:$L99,1,CODE($R$6)-64))),TRIM(INDEX($A99:$L99,1,CODE($R$6)-64)))))</f>
        <v/>
      </c>
      <c r="O99" s="19">
        <f>IF($R$7="","",IF(INDEX($A99:$L99,1,CODE($R$7)-64)="","",TRIM(INDEX($A99:$L99,1,CODE($R$7)-64))))</f>
        <v/>
      </c>
      <c r="P99" s="19">
        <f>IF($R$8="","",IF(INDEX($A99:$L99,1,CODE($R$8)-64)="","",TRIM(INDEX($A99:$L99,1,CODE($R$8)-64))))</f>
        <v/>
      </c>
      <c r="Q99" s="19">
        <f>IF($R$9="","",IF(INDEX($A99:$L99,1,CODE($R$9)-64)="","",TRIM(INDEX($A99:$L99,1,CODE($R$9)-64))))</f>
        <v/>
      </c>
      <c r="R99" s="19">
        <f>IF($R$10="","",IF(INDEX($A99:$L99,1,CODE($R$10)-64)="","",IFERROR(VALUE(TRIM(INDEX($A99:$L99,1,CODE($R$10)-64))),TRIM(INDEX($A99:$L99,1,CODE($R$10)-64)))))</f>
        <v/>
      </c>
      <c r="S99" s="19">
        <f>IF($R$11="","",IF(INDEX($A99:$L99,1,CODE($R$11)-64)="","",IFERROR(VALUE(SUBSTITUTE(TRIM(INDEX($A99:$L99,1,CODE($R$11)-64)),"%","")),TRIM(INDEX($A99:$L99,1,CODE($R$11)-64)))))</f>
        <v/>
      </c>
    </row>
    <row r="100">
      <c r="A100" s="18" t="n"/>
      <c r="B100" s="18" t="n"/>
      <c r="C100" s="18" t="n"/>
      <c r="D100" s="18" t="n"/>
      <c r="E100" s="18" t="n"/>
      <c r="F100" s="18" t="n"/>
      <c r="G100" s="18" t="n"/>
      <c r="H100" s="18" t="n"/>
      <c r="I100" s="18" t="n"/>
      <c r="J100" s="18" t="n"/>
      <c r="K100" s="18" t="n"/>
      <c r="L100" s="18" t="n"/>
      <c r="N100" s="19">
        <f>IF($R$6="","",IF(INDEX($A100:$L100,1,CODE($R$6)-64)="","",IFERROR(VALUE(TRIM(INDEX($A100:$L100,1,CODE($R$6)-64))),TRIM(INDEX($A100:$L100,1,CODE($R$6)-64)))))</f>
        <v/>
      </c>
      <c r="O100" s="19">
        <f>IF($R$7="","",IF(INDEX($A100:$L100,1,CODE($R$7)-64)="","",TRIM(INDEX($A100:$L100,1,CODE($R$7)-64))))</f>
        <v/>
      </c>
      <c r="P100" s="19">
        <f>IF($R$8="","",IF(INDEX($A100:$L100,1,CODE($R$8)-64)="","",TRIM(INDEX($A100:$L100,1,CODE($R$8)-64))))</f>
        <v/>
      </c>
      <c r="Q100" s="19">
        <f>IF($R$9="","",IF(INDEX($A100:$L100,1,CODE($R$9)-64)="","",TRIM(INDEX($A100:$L100,1,CODE($R$9)-64))))</f>
        <v/>
      </c>
      <c r="R100" s="19">
        <f>IF($R$10="","",IF(INDEX($A100:$L100,1,CODE($R$10)-64)="","",IFERROR(VALUE(TRIM(INDEX($A100:$L100,1,CODE($R$10)-64))),TRIM(INDEX($A100:$L100,1,CODE($R$10)-64)))))</f>
        <v/>
      </c>
      <c r="S100" s="19">
        <f>IF($R$11="","",IF(INDEX($A100:$L100,1,CODE($R$11)-64)="","",IFERROR(VALUE(SUBSTITUTE(TRIM(INDEX($A100:$L100,1,CODE($R$11)-64)),"%","")),TRIM(INDEX($A100:$L100,1,CODE($R$11)-64)))))</f>
        <v/>
      </c>
    </row>
    <row r="101">
      <c r="A101" s="18" t="n"/>
      <c r="B101" s="18" t="n"/>
      <c r="C101" s="18" t="n"/>
      <c r="D101" s="18" t="n"/>
      <c r="E101" s="18" t="n"/>
      <c r="F101" s="18" t="n"/>
      <c r="G101" s="18" t="n"/>
      <c r="H101" s="18" t="n"/>
      <c r="I101" s="18" t="n"/>
      <c r="J101" s="18" t="n"/>
      <c r="K101" s="18" t="n"/>
      <c r="L101" s="18" t="n"/>
      <c r="N101" s="19">
        <f>IF($R$6="","",IF(INDEX($A101:$L101,1,CODE($R$6)-64)="","",IFERROR(VALUE(TRIM(INDEX($A101:$L101,1,CODE($R$6)-64))),TRIM(INDEX($A101:$L101,1,CODE($R$6)-64)))))</f>
        <v/>
      </c>
      <c r="O101" s="19">
        <f>IF($R$7="","",IF(INDEX($A101:$L101,1,CODE($R$7)-64)="","",TRIM(INDEX($A101:$L101,1,CODE($R$7)-64))))</f>
        <v/>
      </c>
      <c r="P101" s="19">
        <f>IF($R$8="","",IF(INDEX($A101:$L101,1,CODE($R$8)-64)="","",TRIM(INDEX($A101:$L101,1,CODE($R$8)-64))))</f>
        <v/>
      </c>
      <c r="Q101" s="19">
        <f>IF($R$9="","",IF(INDEX($A101:$L101,1,CODE($R$9)-64)="","",TRIM(INDEX($A101:$L101,1,CODE($R$9)-64))))</f>
        <v/>
      </c>
      <c r="R101" s="19">
        <f>IF($R$10="","",IF(INDEX($A101:$L101,1,CODE($R$10)-64)="","",IFERROR(VALUE(TRIM(INDEX($A101:$L101,1,CODE($R$10)-64))),TRIM(INDEX($A101:$L101,1,CODE($R$10)-64)))))</f>
        <v/>
      </c>
      <c r="S101" s="19">
        <f>IF($R$11="","",IF(INDEX($A101:$L101,1,CODE($R$11)-64)="","",IFERROR(VALUE(SUBSTITUTE(TRIM(INDEX($A101:$L101,1,CODE($R$11)-64)),"%","")),TRIM(INDEX($A101:$L101,1,CODE($R$11)-64)))))</f>
        <v/>
      </c>
    </row>
    <row r="102">
      <c r="A102" s="18" t="n"/>
      <c r="B102" s="18" t="n"/>
      <c r="C102" s="18" t="n"/>
      <c r="D102" s="18" t="n"/>
      <c r="E102" s="18" t="n"/>
      <c r="F102" s="18" t="n"/>
      <c r="G102" s="18" t="n"/>
      <c r="H102" s="18" t="n"/>
      <c r="I102" s="18" t="n"/>
      <c r="J102" s="18" t="n"/>
      <c r="K102" s="18" t="n"/>
      <c r="L102" s="18" t="n"/>
      <c r="N102" s="19">
        <f>IF($R$6="","",IF(INDEX($A102:$L102,1,CODE($R$6)-64)="","",IFERROR(VALUE(TRIM(INDEX($A102:$L102,1,CODE($R$6)-64))),TRIM(INDEX($A102:$L102,1,CODE($R$6)-64)))))</f>
        <v/>
      </c>
      <c r="O102" s="19">
        <f>IF($R$7="","",IF(INDEX($A102:$L102,1,CODE($R$7)-64)="","",TRIM(INDEX($A102:$L102,1,CODE($R$7)-64))))</f>
        <v/>
      </c>
      <c r="P102" s="19">
        <f>IF($R$8="","",IF(INDEX($A102:$L102,1,CODE($R$8)-64)="","",TRIM(INDEX($A102:$L102,1,CODE($R$8)-64))))</f>
        <v/>
      </c>
      <c r="Q102" s="19">
        <f>IF($R$9="","",IF(INDEX($A102:$L102,1,CODE($R$9)-64)="","",TRIM(INDEX($A102:$L102,1,CODE($R$9)-64))))</f>
        <v/>
      </c>
      <c r="R102" s="19">
        <f>IF($R$10="","",IF(INDEX($A102:$L102,1,CODE($R$10)-64)="","",IFERROR(VALUE(TRIM(INDEX($A102:$L102,1,CODE($R$10)-64))),TRIM(INDEX($A102:$L102,1,CODE($R$10)-64)))))</f>
        <v/>
      </c>
      <c r="S102" s="19">
        <f>IF($R$11="","",IF(INDEX($A102:$L102,1,CODE($R$11)-64)="","",IFERROR(VALUE(SUBSTITUTE(TRIM(INDEX($A102:$L102,1,CODE($R$11)-64)),"%","")),TRIM(INDEX($A102:$L102,1,CODE($R$11)-64)))))</f>
        <v/>
      </c>
    </row>
    <row r="103">
      <c r="A103" s="18" t="n"/>
      <c r="B103" s="18" t="n"/>
      <c r="C103" s="18" t="n"/>
      <c r="D103" s="18" t="n"/>
      <c r="E103" s="18" t="n"/>
      <c r="F103" s="18" t="n"/>
      <c r="G103" s="18" t="n"/>
      <c r="H103" s="18" t="n"/>
      <c r="I103" s="18" t="n"/>
      <c r="J103" s="18" t="n"/>
      <c r="K103" s="18" t="n"/>
      <c r="L103" s="18" t="n"/>
      <c r="N103" s="19">
        <f>IF($R$6="","",IF(INDEX($A103:$L103,1,CODE($R$6)-64)="","",IFERROR(VALUE(TRIM(INDEX($A103:$L103,1,CODE($R$6)-64))),TRIM(INDEX($A103:$L103,1,CODE($R$6)-64)))))</f>
        <v/>
      </c>
      <c r="O103" s="19">
        <f>IF($R$7="","",IF(INDEX($A103:$L103,1,CODE($R$7)-64)="","",TRIM(INDEX($A103:$L103,1,CODE($R$7)-64))))</f>
        <v/>
      </c>
      <c r="P103" s="19">
        <f>IF($R$8="","",IF(INDEX($A103:$L103,1,CODE($R$8)-64)="","",TRIM(INDEX($A103:$L103,1,CODE($R$8)-64))))</f>
        <v/>
      </c>
      <c r="Q103" s="19">
        <f>IF($R$9="","",IF(INDEX($A103:$L103,1,CODE($R$9)-64)="","",TRIM(INDEX($A103:$L103,1,CODE($R$9)-64))))</f>
        <v/>
      </c>
      <c r="R103" s="19">
        <f>IF($R$10="","",IF(INDEX($A103:$L103,1,CODE($R$10)-64)="","",IFERROR(VALUE(TRIM(INDEX($A103:$L103,1,CODE($R$10)-64))),TRIM(INDEX($A103:$L103,1,CODE($R$10)-64)))))</f>
        <v/>
      </c>
      <c r="S103" s="19">
        <f>IF($R$11="","",IF(INDEX($A103:$L103,1,CODE($R$11)-64)="","",IFERROR(VALUE(SUBSTITUTE(TRIM(INDEX($A103:$L103,1,CODE($R$11)-64)),"%","")),TRIM(INDEX($A103:$L103,1,CODE($R$11)-64)))))</f>
        <v/>
      </c>
    </row>
    <row r="104">
      <c r="A104" s="18" t="n"/>
      <c r="B104" s="18" t="n"/>
      <c r="C104" s="18" t="n"/>
      <c r="D104" s="18" t="n"/>
      <c r="E104" s="18" t="n"/>
      <c r="F104" s="18" t="n"/>
      <c r="G104" s="18" t="n"/>
      <c r="H104" s="18" t="n"/>
      <c r="I104" s="18" t="n"/>
      <c r="J104" s="18" t="n"/>
      <c r="K104" s="18" t="n"/>
      <c r="L104" s="18" t="n"/>
      <c r="N104" s="19">
        <f>IF($R$6="","",IF(INDEX($A104:$L104,1,CODE($R$6)-64)="","",IFERROR(VALUE(TRIM(INDEX($A104:$L104,1,CODE($R$6)-64))),TRIM(INDEX($A104:$L104,1,CODE($R$6)-64)))))</f>
        <v/>
      </c>
      <c r="O104" s="19">
        <f>IF($R$7="","",IF(INDEX($A104:$L104,1,CODE($R$7)-64)="","",TRIM(INDEX($A104:$L104,1,CODE($R$7)-64))))</f>
        <v/>
      </c>
      <c r="P104" s="19">
        <f>IF($R$8="","",IF(INDEX($A104:$L104,1,CODE($R$8)-64)="","",TRIM(INDEX($A104:$L104,1,CODE($R$8)-64))))</f>
        <v/>
      </c>
      <c r="Q104" s="19">
        <f>IF($R$9="","",IF(INDEX($A104:$L104,1,CODE($R$9)-64)="","",TRIM(INDEX($A104:$L104,1,CODE($R$9)-64))))</f>
        <v/>
      </c>
      <c r="R104" s="19">
        <f>IF($R$10="","",IF(INDEX($A104:$L104,1,CODE($R$10)-64)="","",IFERROR(VALUE(TRIM(INDEX($A104:$L104,1,CODE($R$10)-64))),TRIM(INDEX($A104:$L104,1,CODE($R$10)-64)))))</f>
        <v/>
      </c>
      <c r="S104" s="19">
        <f>IF($R$11="","",IF(INDEX($A104:$L104,1,CODE($R$11)-64)="","",IFERROR(VALUE(SUBSTITUTE(TRIM(INDEX($A104:$L104,1,CODE($R$11)-64)),"%","")),TRIM(INDEX($A104:$L104,1,CODE($R$11)-64)))))</f>
        <v/>
      </c>
    </row>
    <row r="105">
      <c r="A105" s="18" t="n"/>
      <c r="B105" s="18" t="n"/>
      <c r="C105" s="18" t="n"/>
      <c r="D105" s="18" t="n"/>
      <c r="E105" s="18" t="n"/>
      <c r="F105" s="18" t="n"/>
      <c r="G105" s="18" t="n"/>
      <c r="H105" s="18" t="n"/>
      <c r="I105" s="18" t="n"/>
      <c r="J105" s="18" t="n"/>
      <c r="K105" s="18" t="n"/>
      <c r="L105" s="18" t="n"/>
      <c r="N105" s="19">
        <f>IF($R$6="","",IF(INDEX($A105:$L105,1,CODE($R$6)-64)="","",IFERROR(VALUE(TRIM(INDEX($A105:$L105,1,CODE($R$6)-64))),TRIM(INDEX($A105:$L105,1,CODE($R$6)-64)))))</f>
        <v/>
      </c>
      <c r="O105" s="19">
        <f>IF($R$7="","",IF(INDEX($A105:$L105,1,CODE($R$7)-64)="","",TRIM(INDEX($A105:$L105,1,CODE($R$7)-64))))</f>
        <v/>
      </c>
      <c r="P105" s="19">
        <f>IF($R$8="","",IF(INDEX($A105:$L105,1,CODE($R$8)-64)="","",TRIM(INDEX($A105:$L105,1,CODE($R$8)-64))))</f>
        <v/>
      </c>
      <c r="Q105" s="19">
        <f>IF($R$9="","",IF(INDEX($A105:$L105,1,CODE($R$9)-64)="","",TRIM(INDEX($A105:$L105,1,CODE($R$9)-64))))</f>
        <v/>
      </c>
      <c r="R105" s="19">
        <f>IF($R$10="","",IF(INDEX($A105:$L105,1,CODE($R$10)-64)="","",IFERROR(VALUE(TRIM(INDEX($A105:$L105,1,CODE($R$10)-64))),TRIM(INDEX($A105:$L105,1,CODE($R$10)-64)))))</f>
        <v/>
      </c>
      <c r="S105" s="19">
        <f>IF($R$11="","",IF(INDEX($A105:$L105,1,CODE($R$11)-64)="","",IFERROR(VALUE(SUBSTITUTE(TRIM(INDEX($A105:$L105,1,CODE($R$11)-64)),"%","")),TRIM(INDEX($A105:$L105,1,CODE($R$11)-64)))))</f>
        <v/>
      </c>
    </row>
    <row r="106">
      <c r="A106" s="18" t="n"/>
      <c r="B106" s="18" t="n"/>
      <c r="C106" s="18" t="n"/>
      <c r="D106" s="18" t="n"/>
      <c r="E106" s="18" t="n"/>
      <c r="F106" s="18" t="n"/>
      <c r="G106" s="18" t="n"/>
      <c r="H106" s="18" t="n"/>
      <c r="I106" s="18" t="n"/>
      <c r="J106" s="18" t="n"/>
      <c r="K106" s="18" t="n"/>
      <c r="L106" s="18" t="n"/>
      <c r="N106" s="19">
        <f>IF($R$6="","",IF(INDEX($A106:$L106,1,CODE($R$6)-64)="","",IFERROR(VALUE(TRIM(INDEX($A106:$L106,1,CODE($R$6)-64))),TRIM(INDEX($A106:$L106,1,CODE($R$6)-64)))))</f>
        <v/>
      </c>
      <c r="O106" s="19">
        <f>IF($R$7="","",IF(INDEX($A106:$L106,1,CODE($R$7)-64)="","",TRIM(INDEX($A106:$L106,1,CODE($R$7)-64))))</f>
        <v/>
      </c>
      <c r="P106" s="19">
        <f>IF($R$8="","",IF(INDEX($A106:$L106,1,CODE($R$8)-64)="","",TRIM(INDEX($A106:$L106,1,CODE($R$8)-64))))</f>
        <v/>
      </c>
      <c r="Q106" s="19">
        <f>IF($R$9="","",IF(INDEX($A106:$L106,1,CODE($R$9)-64)="","",TRIM(INDEX($A106:$L106,1,CODE($R$9)-64))))</f>
        <v/>
      </c>
      <c r="R106" s="19">
        <f>IF($R$10="","",IF(INDEX($A106:$L106,1,CODE($R$10)-64)="","",IFERROR(VALUE(TRIM(INDEX($A106:$L106,1,CODE($R$10)-64))),TRIM(INDEX($A106:$L106,1,CODE($R$10)-64)))))</f>
        <v/>
      </c>
      <c r="S106" s="19">
        <f>IF($R$11="","",IF(INDEX($A106:$L106,1,CODE($R$11)-64)="","",IFERROR(VALUE(SUBSTITUTE(TRIM(INDEX($A106:$L106,1,CODE($R$11)-64)),"%","")),TRIM(INDEX($A106:$L106,1,CODE($R$11)-64)))))</f>
        <v/>
      </c>
    </row>
    <row r="107">
      <c r="A107" s="18" t="n"/>
      <c r="B107" s="18" t="n"/>
      <c r="C107" s="18" t="n"/>
      <c r="D107" s="18" t="n"/>
      <c r="E107" s="18" t="n"/>
      <c r="F107" s="18" t="n"/>
      <c r="G107" s="18" t="n"/>
      <c r="H107" s="18" t="n"/>
      <c r="I107" s="18" t="n"/>
      <c r="J107" s="18" t="n"/>
      <c r="K107" s="18" t="n"/>
      <c r="L107" s="18" t="n"/>
      <c r="N107" s="19">
        <f>IF($R$6="","",IF(INDEX($A107:$L107,1,CODE($R$6)-64)="","",IFERROR(VALUE(TRIM(INDEX($A107:$L107,1,CODE($R$6)-64))),TRIM(INDEX($A107:$L107,1,CODE($R$6)-64)))))</f>
        <v/>
      </c>
      <c r="O107" s="19">
        <f>IF($R$7="","",IF(INDEX($A107:$L107,1,CODE($R$7)-64)="","",TRIM(INDEX($A107:$L107,1,CODE($R$7)-64))))</f>
        <v/>
      </c>
      <c r="P107" s="19">
        <f>IF($R$8="","",IF(INDEX($A107:$L107,1,CODE($R$8)-64)="","",TRIM(INDEX($A107:$L107,1,CODE($R$8)-64))))</f>
        <v/>
      </c>
      <c r="Q107" s="19">
        <f>IF($R$9="","",IF(INDEX($A107:$L107,1,CODE($R$9)-64)="","",TRIM(INDEX($A107:$L107,1,CODE($R$9)-64))))</f>
        <v/>
      </c>
      <c r="R107" s="19">
        <f>IF($R$10="","",IF(INDEX($A107:$L107,1,CODE($R$10)-64)="","",IFERROR(VALUE(TRIM(INDEX($A107:$L107,1,CODE($R$10)-64))),TRIM(INDEX($A107:$L107,1,CODE($R$10)-64)))))</f>
        <v/>
      </c>
      <c r="S107" s="19">
        <f>IF($R$11="","",IF(INDEX($A107:$L107,1,CODE($R$11)-64)="","",IFERROR(VALUE(SUBSTITUTE(TRIM(INDEX($A107:$L107,1,CODE($R$11)-64)),"%","")),TRIM(INDEX($A107:$L107,1,CODE($R$11)-64)))))</f>
        <v/>
      </c>
    </row>
    <row r="108">
      <c r="A108" s="18" t="n"/>
      <c r="B108" s="18" t="n"/>
      <c r="C108" s="18" t="n"/>
      <c r="D108" s="18" t="n"/>
      <c r="E108" s="18" t="n"/>
      <c r="F108" s="18" t="n"/>
      <c r="G108" s="18" t="n"/>
      <c r="H108" s="18" t="n"/>
      <c r="I108" s="18" t="n"/>
      <c r="J108" s="18" t="n"/>
      <c r="K108" s="18" t="n"/>
      <c r="L108" s="18" t="n"/>
      <c r="N108" s="19">
        <f>IF($R$6="","",IF(INDEX($A108:$L108,1,CODE($R$6)-64)="","",IFERROR(VALUE(TRIM(INDEX($A108:$L108,1,CODE($R$6)-64))),TRIM(INDEX($A108:$L108,1,CODE($R$6)-64)))))</f>
        <v/>
      </c>
      <c r="O108" s="19">
        <f>IF($R$7="","",IF(INDEX($A108:$L108,1,CODE($R$7)-64)="","",TRIM(INDEX($A108:$L108,1,CODE($R$7)-64))))</f>
        <v/>
      </c>
      <c r="P108" s="19">
        <f>IF($R$8="","",IF(INDEX($A108:$L108,1,CODE($R$8)-64)="","",TRIM(INDEX($A108:$L108,1,CODE($R$8)-64))))</f>
        <v/>
      </c>
      <c r="Q108" s="19">
        <f>IF($R$9="","",IF(INDEX($A108:$L108,1,CODE($R$9)-64)="","",TRIM(INDEX($A108:$L108,1,CODE($R$9)-64))))</f>
        <v/>
      </c>
      <c r="R108" s="19">
        <f>IF($R$10="","",IF(INDEX($A108:$L108,1,CODE($R$10)-64)="","",IFERROR(VALUE(TRIM(INDEX($A108:$L108,1,CODE($R$10)-64))),TRIM(INDEX($A108:$L108,1,CODE($R$10)-64)))))</f>
        <v/>
      </c>
      <c r="S108" s="19">
        <f>IF($R$11="","",IF(INDEX($A108:$L108,1,CODE($R$11)-64)="","",IFERROR(VALUE(SUBSTITUTE(TRIM(INDEX($A108:$L108,1,CODE($R$11)-64)),"%","")),TRIM(INDEX($A108:$L108,1,CODE($R$11)-64)))))</f>
        <v/>
      </c>
    </row>
    <row r="109">
      <c r="A109" s="18" t="n"/>
      <c r="B109" s="18" t="n"/>
      <c r="C109" s="18" t="n"/>
      <c r="D109" s="18" t="n"/>
      <c r="E109" s="18" t="n"/>
      <c r="F109" s="18" t="n"/>
      <c r="G109" s="18" t="n"/>
      <c r="H109" s="18" t="n"/>
      <c r="I109" s="18" t="n"/>
      <c r="J109" s="18" t="n"/>
      <c r="K109" s="18" t="n"/>
      <c r="L109" s="18" t="n"/>
      <c r="N109" s="19">
        <f>IF($R$6="","",IF(INDEX($A109:$L109,1,CODE($R$6)-64)="","",IFERROR(VALUE(TRIM(INDEX($A109:$L109,1,CODE($R$6)-64))),TRIM(INDEX($A109:$L109,1,CODE($R$6)-64)))))</f>
        <v/>
      </c>
      <c r="O109" s="19">
        <f>IF($R$7="","",IF(INDEX($A109:$L109,1,CODE($R$7)-64)="","",TRIM(INDEX($A109:$L109,1,CODE($R$7)-64))))</f>
        <v/>
      </c>
      <c r="P109" s="19">
        <f>IF($R$8="","",IF(INDEX($A109:$L109,1,CODE($R$8)-64)="","",TRIM(INDEX($A109:$L109,1,CODE($R$8)-64))))</f>
        <v/>
      </c>
      <c r="Q109" s="19">
        <f>IF($R$9="","",IF(INDEX($A109:$L109,1,CODE($R$9)-64)="","",TRIM(INDEX($A109:$L109,1,CODE($R$9)-64))))</f>
        <v/>
      </c>
      <c r="R109" s="19">
        <f>IF($R$10="","",IF(INDEX($A109:$L109,1,CODE($R$10)-64)="","",IFERROR(VALUE(TRIM(INDEX($A109:$L109,1,CODE($R$10)-64))),TRIM(INDEX($A109:$L109,1,CODE($R$10)-64)))))</f>
        <v/>
      </c>
      <c r="S109" s="19">
        <f>IF($R$11="","",IF(INDEX($A109:$L109,1,CODE($R$11)-64)="","",IFERROR(VALUE(SUBSTITUTE(TRIM(INDEX($A109:$L109,1,CODE($R$11)-64)),"%","")),TRIM(INDEX($A109:$L109,1,CODE($R$11)-64)))))</f>
        <v/>
      </c>
    </row>
    <row r="110">
      <c r="A110" s="18" t="n"/>
      <c r="B110" s="18" t="n"/>
      <c r="C110" s="18" t="n"/>
      <c r="D110" s="18" t="n"/>
      <c r="E110" s="18" t="n"/>
      <c r="F110" s="18" t="n"/>
      <c r="G110" s="18" t="n"/>
      <c r="H110" s="18" t="n"/>
      <c r="I110" s="18" t="n"/>
      <c r="J110" s="18" t="n"/>
      <c r="K110" s="18" t="n"/>
      <c r="L110" s="18" t="n"/>
      <c r="N110" s="19">
        <f>IF($R$6="","",IF(INDEX($A110:$L110,1,CODE($R$6)-64)="","",IFERROR(VALUE(TRIM(INDEX($A110:$L110,1,CODE($R$6)-64))),TRIM(INDEX($A110:$L110,1,CODE($R$6)-64)))))</f>
        <v/>
      </c>
      <c r="O110" s="19">
        <f>IF($R$7="","",IF(INDEX($A110:$L110,1,CODE($R$7)-64)="","",TRIM(INDEX($A110:$L110,1,CODE($R$7)-64))))</f>
        <v/>
      </c>
      <c r="P110" s="19">
        <f>IF($R$8="","",IF(INDEX($A110:$L110,1,CODE($R$8)-64)="","",TRIM(INDEX($A110:$L110,1,CODE($R$8)-64))))</f>
        <v/>
      </c>
      <c r="Q110" s="19">
        <f>IF($R$9="","",IF(INDEX($A110:$L110,1,CODE($R$9)-64)="","",TRIM(INDEX($A110:$L110,1,CODE($R$9)-64))))</f>
        <v/>
      </c>
      <c r="R110" s="19">
        <f>IF($R$10="","",IF(INDEX($A110:$L110,1,CODE($R$10)-64)="","",IFERROR(VALUE(TRIM(INDEX($A110:$L110,1,CODE($R$10)-64))),TRIM(INDEX($A110:$L110,1,CODE($R$10)-64)))))</f>
        <v/>
      </c>
      <c r="S110" s="19">
        <f>IF($R$11="","",IF(INDEX($A110:$L110,1,CODE($R$11)-64)="","",IFERROR(VALUE(SUBSTITUTE(TRIM(INDEX($A110:$L110,1,CODE($R$11)-64)),"%","")),TRIM(INDEX($A110:$L110,1,CODE($R$11)-64)))))</f>
        <v/>
      </c>
    </row>
    <row r="111">
      <c r="A111" s="18" t="n"/>
      <c r="B111" s="18" t="n"/>
      <c r="C111" s="18" t="n"/>
      <c r="D111" s="18" t="n"/>
      <c r="E111" s="18" t="n"/>
      <c r="F111" s="18" t="n"/>
      <c r="G111" s="18" t="n"/>
      <c r="H111" s="18" t="n"/>
      <c r="I111" s="18" t="n"/>
      <c r="J111" s="18" t="n"/>
      <c r="K111" s="18" t="n"/>
      <c r="L111" s="18" t="n"/>
      <c r="N111" s="19">
        <f>IF($R$6="","",IF(INDEX($A111:$L111,1,CODE($R$6)-64)="","",IFERROR(VALUE(TRIM(INDEX($A111:$L111,1,CODE($R$6)-64))),TRIM(INDEX($A111:$L111,1,CODE($R$6)-64)))))</f>
        <v/>
      </c>
      <c r="O111" s="19">
        <f>IF($R$7="","",IF(INDEX($A111:$L111,1,CODE($R$7)-64)="","",TRIM(INDEX($A111:$L111,1,CODE($R$7)-64))))</f>
        <v/>
      </c>
      <c r="P111" s="19">
        <f>IF($R$8="","",IF(INDEX($A111:$L111,1,CODE($R$8)-64)="","",TRIM(INDEX($A111:$L111,1,CODE($R$8)-64))))</f>
        <v/>
      </c>
      <c r="Q111" s="19">
        <f>IF($R$9="","",IF(INDEX($A111:$L111,1,CODE($R$9)-64)="","",TRIM(INDEX($A111:$L111,1,CODE($R$9)-64))))</f>
        <v/>
      </c>
      <c r="R111" s="19">
        <f>IF($R$10="","",IF(INDEX($A111:$L111,1,CODE($R$10)-64)="","",IFERROR(VALUE(TRIM(INDEX($A111:$L111,1,CODE($R$10)-64))),TRIM(INDEX($A111:$L111,1,CODE($R$10)-64)))))</f>
        <v/>
      </c>
      <c r="S111" s="19">
        <f>IF($R$11="","",IF(INDEX($A111:$L111,1,CODE($R$11)-64)="","",IFERROR(VALUE(SUBSTITUTE(TRIM(INDEX($A111:$L111,1,CODE($R$11)-64)),"%","")),TRIM(INDEX($A111:$L111,1,CODE($R$11)-64)))))</f>
        <v/>
      </c>
    </row>
    <row r="112">
      <c r="A112" s="18" t="n"/>
      <c r="B112" s="18" t="n"/>
      <c r="C112" s="18" t="n"/>
      <c r="D112" s="18" t="n"/>
      <c r="E112" s="18" t="n"/>
      <c r="F112" s="18" t="n"/>
      <c r="G112" s="18" t="n"/>
      <c r="H112" s="18" t="n"/>
      <c r="I112" s="18" t="n"/>
      <c r="J112" s="18" t="n"/>
      <c r="K112" s="18" t="n"/>
      <c r="L112" s="18" t="n"/>
      <c r="N112" s="19">
        <f>IF($R$6="","",IF(INDEX($A112:$L112,1,CODE($R$6)-64)="","",IFERROR(VALUE(TRIM(INDEX($A112:$L112,1,CODE($R$6)-64))),TRIM(INDEX($A112:$L112,1,CODE($R$6)-64)))))</f>
        <v/>
      </c>
      <c r="O112" s="19">
        <f>IF($R$7="","",IF(INDEX($A112:$L112,1,CODE($R$7)-64)="","",TRIM(INDEX($A112:$L112,1,CODE($R$7)-64))))</f>
        <v/>
      </c>
      <c r="P112" s="19">
        <f>IF($R$8="","",IF(INDEX($A112:$L112,1,CODE($R$8)-64)="","",TRIM(INDEX($A112:$L112,1,CODE($R$8)-64))))</f>
        <v/>
      </c>
      <c r="Q112" s="19">
        <f>IF($R$9="","",IF(INDEX($A112:$L112,1,CODE($R$9)-64)="","",TRIM(INDEX($A112:$L112,1,CODE($R$9)-64))))</f>
        <v/>
      </c>
      <c r="R112" s="19">
        <f>IF($R$10="","",IF(INDEX($A112:$L112,1,CODE($R$10)-64)="","",IFERROR(VALUE(TRIM(INDEX($A112:$L112,1,CODE($R$10)-64))),TRIM(INDEX($A112:$L112,1,CODE($R$10)-64)))))</f>
        <v/>
      </c>
      <c r="S112" s="19">
        <f>IF($R$11="","",IF(INDEX($A112:$L112,1,CODE($R$11)-64)="","",IFERROR(VALUE(SUBSTITUTE(TRIM(INDEX($A112:$L112,1,CODE($R$11)-64)),"%","")),TRIM(INDEX($A112:$L112,1,CODE($R$11)-64)))))</f>
        <v/>
      </c>
    </row>
    <row r="113">
      <c r="A113" s="18" t="n"/>
      <c r="B113" s="18" t="n"/>
      <c r="C113" s="18" t="n"/>
      <c r="D113" s="18" t="n"/>
      <c r="E113" s="18" t="n"/>
      <c r="F113" s="18" t="n"/>
      <c r="G113" s="18" t="n"/>
      <c r="H113" s="18" t="n"/>
      <c r="I113" s="18" t="n"/>
      <c r="J113" s="18" t="n"/>
      <c r="K113" s="18" t="n"/>
      <c r="L113" s="18" t="n"/>
      <c r="N113" s="19">
        <f>IF($R$6="","",IF(INDEX($A113:$L113,1,CODE($R$6)-64)="","",IFERROR(VALUE(TRIM(INDEX($A113:$L113,1,CODE($R$6)-64))),TRIM(INDEX($A113:$L113,1,CODE($R$6)-64)))))</f>
        <v/>
      </c>
      <c r="O113" s="19">
        <f>IF($R$7="","",IF(INDEX($A113:$L113,1,CODE($R$7)-64)="","",TRIM(INDEX($A113:$L113,1,CODE($R$7)-64))))</f>
        <v/>
      </c>
      <c r="P113" s="19">
        <f>IF($R$8="","",IF(INDEX($A113:$L113,1,CODE($R$8)-64)="","",TRIM(INDEX($A113:$L113,1,CODE($R$8)-64))))</f>
        <v/>
      </c>
      <c r="Q113" s="19">
        <f>IF($R$9="","",IF(INDEX($A113:$L113,1,CODE($R$9)-64)="","",TRIM(INDEX($A113:$L113,1,CODE($R$9)-64))))</f>
        <v/>
      </c>
      <c r="R113" s="19">
        <f>IF($R$10="","",IF(INDEX($A113:$L113,1,CODE($R$10)-64)="","",IFERROR(VALUE(TRIM(INDEX($A113:$L113,1,CODE($R$10)-64))),TRIM(INDEX($A113:$L113,1,CODE($R$10)-64)))))</f>
        <v/>
      </c>
      <c r="S113" s="19">
        <f>IF($R$11="","",IF(INDEX($A113:$L113,1,CODE($R$11)-64)="","",IFERROR(VALUE(SUBSTITUTE(TRIM(INDEX($A113:$L113,1,CODE($R$11)-64)),"%","")),TRIM(INDEX($A113:$L113,1,CODE($R$11)-64)))))</f>
        <v/>
      </c>
    </row>
    <row r="114">
      <c r="A114" s="18" t="n"/>
      <c r="B114" s="18" t="n"/>
      <c r="C114" s="18" t="n"/>
      <c r="D114" s="18" t="n"/>
      <c r="E114" s="18" t="n"/>
      <c r="F114" s="18" t="n"/>
      <c r="G114" s="18" t="n"/>
      <c r="H114" s="18" t="n"/>
      <c r="I114" s="18" t="n"/>
      <c r="J114" s="18" t="n"/>
      <c r="K114" s="18" t="n"/>
      <c r="L114" s="18" t="n"/>
      <c r="N114" s="19">
        <f>IF($R$6="","",IF(INDEX($A114:$L114,1,CODE($R$6)-64)="","",IFERROR(VALUE(TRIM(INDEX($A114:$L114,1,CODE($R$6)-64))),TRIM(INDEX($A114:$L114,1,CODE($R$6)-64)))))</f>
        <v/>
      </c>
      <c r="O114" s="19">
        <f>IF($R$7="","",IF(INDEX($A114:$L114,1,CODE($R$7)-64)="","",TRIM(INDEX($A114:$L114,1,CODE($R$7)-64))))</f>
        <v/>
      </c>
      <c r="P114" s="19">
        <f>IF($R$8="","",IF(INDEX($A114:$L114,1,CODE($R$8)-64)="","",TRIM(INDEX($A114:$L114,1,CODE($R$8)-64))))</f>
        <v/>
      </c>
      <c r="Q114" s="19">
        <f>IF($R$9="","",IF(INDEX($A114:$L114,1,CODE($R$9)-64)="","",TRIM(INDEX($A114:$L114,1,CODE($R$9)-64))))</f>
        <v/>
      </c>
      <c r="R114" s="19">
        <f>IF($R$10="","",IF(INDEX($A114:$L114,1,CODE($R$10)-64)="","",IFERROR(VALUE(TRIM(INDEX($A114:$L114,1,CODE($R$10)-64))),TRIM(INDEX($A114:$L114,1,CODE($R$10)-64)))))</f>
        <v/>
      </c>
      <c r="S114" s="19">
        <f>IF($R$11="","",IF(INDEX($A114:$L114,1,CODE($R$11)-64)="","",IFERROR(VALUE(SUBSTITUTE(TRIM(INDEX($A114:$L114,1,CODE($R$11)-64)),"%","")),TRIM(INDEX($A114:$L114,1,CODE($R$11)-64)))))</f>
        <v/>
      </c>
    </row>
    <row r="115">
      <c r="A115" s="18" t="n"/>
      <c r="B115" s="18" t="n"/>
      <c r="C115" s="18" t="n"/>
      <c r="D115" s="18" t="n"/>
      <c r="E115" s="18" t="n"/>
      <c r="F115" s="18" t="n"/>
      <c r="G115" s="18" t="n"/>
      <c r="H115" s="18" t="n"/>
      <c r="I115" s="18" t="n"/>
      <c r="J115" s="18" t="n"/>
      <c r="K115" s="18" t="n"/>
      <c r="L115" s="18" t="n"/>
      <c r="N115" s="19">
        <f>IF($R$6="","",IF(INDEX($A115:$L115,1,CODE($R$6)-64)="","",IFERROR(VALUE(TRIM(INDEX($A115:$L115,1,CODE($R$6)-64))),TRIM(INDEX($A115:$L115,1,CODE($R$6)-64)))))</f>
        <v/>
      </c>
      <c r="O115" s="19">
        <f>IF($R$7="","",IF(INDEX($A115:$L115,1,CODE($R$7)-64)="","",TRIM(INDEX($A115:$L115,1,CODE($R$7)-64))))</f>
        <v/>
      </c>
      <c r="P115" s="19">
        <f>IF($R$8="","",IF(INDEX($A115:$L115,1,CODE($R$8)-64)="","",TRIM(INDEX($A115:$L115,1,CODE($R$8)-64))))</f>
        <v/>
      </c>
      <c r="Q115" s="19">
        <f>IF($R$9="","",IF(INDEX($A115:$L115,1,CODE($R$9)-64)="","",TRIM(INDEX($A115:$L115,1,CODE($R$9)-64))))</f>
        <v/>
      </c>
      <c r="R115" s="19">
        <f>IF($R$10="","",IF(INDEX($A115:$L115,1,CODE($R$10)-64)="","",IFERROR(VALUE(TRIM(INDEX($A115:$L115,1,CODE($R$10)-64))),TRIM(INDEX($A115:$L115,1,CODE($R$10)-64)))))</f>
        <v/>
      </c>
      <c r="S115" s="19">
        <f>IF($R$11="","",IF(INDEX($A115:$L115,1,CODE($R$11)-64)="","",IFERROR(VALUE(SUBSTITUTE(TRIM(INDEX($A115:$L115,1,CODE($R$11)-64)),"%","")),TRIM(INDEX($A115:$L115,1,CODE($R$11)-64)))))</f>
        <v/>
      </c>
    </row>
    <row r="116">
      <c r="A116" s="18" t="n"/>
      <c r="B116" s="18" t="n"/>
      <c r="C116" s="18" t="n"/>
      <c r="D116" s="18" t="n"/>
      <c r="E116" s="18" t="n"/>
      <c r="F116" s="18" t="n"/>
      <c r="G116" s="18" t="n"/>
      <c r="H116" s="18" t="n"/>
      <c r="I116" s="18" t="n"/>
      <c r="J116" s="18" t="n"/>
      <c r="K116" s="18" t="n"/>
      <c r="L116" s="18" t="n"/>
      <c r="N116" s="19">
        <f>IF($R$6="","",IF(INDEX($A116:$L116,1,CODE($R$6)-64)="","",IFERROR(VALUE(TRIM(INDEX($A116:$L116,1,CODE($R$6)-64))),TRIM(INDEX($A116:$L116,1,CODE($R$6)-64)))))</f>
        <v/>
      </c>
      <c r="O116" s="19">
        <f>IF($R$7="","",IF(INDEX($A116:$L116,1,CODE($R$7)-64)="","",TRIM(INDEX($A116:$L116,1,CODE($R$7)-64))))</f>
        <v/>
      </c>
      <c r="P116" s="19">
        <f>IF($R$8="","",IF(INDEX($A116:$L116,1,CODE($R$8)-64)="","",TRIM(INDEX($A116:$L116,1,CODE($R$8)-64))))</f>
        <v/>
      </c>
      <c r="Q116" s="19">
        <f>IF($R$9="","",IF(INDEX($A116:$L116,1,CODE($R$9)-64)="","",TRIM(INDEX($A116:$L116,1,CODE($R$9)-64))))</f>
        <v/>
      </c>
      <c r="R116" s="19">
        <f>IF($R$10="","",IF(INDEX($A116:$L116,1,CODE($R$10)-64)="","",IFERROR(VALUE(TRIM(INDEX($A116:$L116,1,CODE($R$10)-64))),TRIM(INDEX($A116:$L116,1,CODE($R$10)-64)))))</f>
        <v/>
      </c>
      <c r="S116" s="19">
        <f>IF($R$11="","",IF(INDEX($A116:$L116,1,CODE($R$11)-64)="","",IFERROR(VALUE(SUBSTITUTE(TRIM(INDEX($A116:$L116,1,CODE($R$11)-64)),"%","")),TRIM(INDEX($A116:$L116,1,CODE($R$11)-64)))))</f>
        <v/>
      </c>
    </row>
    <row r="117">
      <c r="A117" s="18" t="n"/>
      <c r="B117" s="18" t="n"/>
      <c r="C117" s="18" t="n"/>
      <c r="D117" s="18" t="n"/>
      <c r="E117" s="18" t="n"/>
      <c r="F117" s="18" t="n"/>
      <c r="G117" s="18" t="n"/>
      <c r="H117" s="18" t="n"/>
      <c r="I117" s="18" t="n"/>
      <c r="J117" s="18" t="n"/>
      <c r="K117" s="18" t="n"/>
      <c r="L117" s="18" t="n"/>
      <c r="N117" s="19">
        <f>IF($R$6="","",IF(INDEX($A117:$L117,1,CODE($R$6)-64)="","",IFERROR(VALUE(TRIM(INDEX($A117:$L117,1,CODE($R$6)-64))),TRIM(INDEX($A117:$L117,1,CODE($R$6)-64)))))</f>
        <v/>
      </c>
      <c r="O117" s="19">
        <f>IF($R$7="","",IF(INDEX($A117:$L117,1,CODE($R$7)-64)="","",TRIM(INDEX($A117:$L117,1,CODE($R$7)-64))))</f>
        <v/>
      </c>
      <c r="P117" s="19">
        <f>IF($R$8="","",IF(INDEX($A117:$L117,1,CODE($R$8)-64)="","",TRIM(INDEX($A117:$L117,1,CODE($R$8)-64))))</f>
        <v/>
      </c>
      <c r="Q117" s="19">
        <f>IF($R$9="","",IF(INDEX($A117:$L117,1,CODE($R$9)-64)="","",TRIM(INDEX($A117:$L117,1,CODE($R$9)-64))))</f>
        <v/>
      </c>
      <c r="R117" s="19">
        <f>IF($R$10="","",IF(INDEX($A117:$L117,1,CODE($R$10)-64)="","",IFERROR(VALUE(TRIM(INDEX($A117:$L117,1,CODE($R$10)-64))),TRIM(INDEX($A117:$L117,1,CODE($R$10)-64)))))</f>
        <v/>
      </c>
      <c r="S117" s="19">
        <f>IF($R$11="","",IF(INDEX($A117:$L117,1,CODE($R$11)-64)="","",IFERROR(VALUE(SUBSTITUTE(TRIM(INDEX($A117:$L117,1,CODE($R$11)-64)),"%","")),TRIM(INDEX($A117:$L117,1,CODE($R$11)-64)))))</f>
        <v/>
      </c>
    </row>
    <row r="118">
      <c r="A118" s="18" t="n"/>
      <c r="B118" s="18" t="n"/>
      <c r="C118" s="18" t="n"/>
      <c r="D118" s="18" t="n"/>
      <c r="E118" s="18" t="n"/>
      <c r="F118" s="18" t="n"/>
      <c r="G118" s="18" t="n"/>
      <c r="H118" s="18" t="n"/>
      <c r="I118" s="18" t="n"/>
      <c r="J118" s="18" t="n"/>
      <c r="K118" s="18" t="n"/>
      <c r="L118" s="18" t="n"/>
      <c r="N118" s="19">
        <f>IF($R$6="","",IF(INDEX($A118:$L118,1,CODE($R$6)-64)="","",IFERROR(VALUE(TRIM(INDEX($A118:$L118,1,CODE($R$6)-64))),TRIM(INDEX($A118:$L118,1,CODE($R$6)-64)))))</f>
        <v/>
      </c>
      <c r="O118" s="19">
        <f>IF($R$7="","",IF(INDEX($A118:$L118,1,CODE($R$7)-64)="","",TRIM(INDEX($A118:$L118,1,CODE($R$7)-64))))</f>
        <v/>
      </c>
      <c r="P118" s="19">
        <f>IF($R$8="","",IF(INDEX($A118:$L118,1,CODE($R$8)-64)="","",TRIM(INDEX($A118:$L118,1,CODE($R$8)-64))))</f>
        <v/>
      </c>
      <c r="Q118" s="19">
        <f>IF($R$9="","",IF(INDEX($A118:$L118,1,CODE($R$9)-64)="","",TRIM(INDEX($A118:$L118,1,CODE($R$9)-64))))</f>
        <v/>
      </c>
      <c r="R118" s="19">
        <f>IF($R$10="","",IF(INDEX($A118:$L118,1,CODE($R$10)-64)="","",IFERROR(VALUE(TRIM(INDEX($A118:$L118,1,CODE($R$10)-64))),TRIM(INDEX($A118:$L118,1,CODE($R$10)-64)))))</f>
        <v/>
      </c>
      <c r="S118" s="19">
        <f>IF($R$11="","",IF(INDEX($A118:$L118,1,CODE($R$11)-64)="","",IFERROR(VALUE(SUBSTITUTE(TRIM(INDEX($A118:$L118,1,CODE($R$11)-64)),"%","")),TRIM(INDEX($A118:$L118,1,CODE($R$11)-64)))))</f>
        <v/>
      </c>
    </row>
    <row r="119">
      <c r="A119" s="18" t="n"/>
      <c r="B119" s="18" t="n"/>
      <c r="C119" s="18" t="n"/>
      <c r="D119" s="18" t="n"/>
      <c r="E119" s="18" t="n"/>
      <c r="F119" s="18" t="n"/>
      <c r="G119" s="18" t="n"/>
      <c r="H119" s="18" t="n"/>
      <c r="I119" s="18" t="n"/>
      <c r="J119" s="18" t="n"/>
      <c r="K119" s="18" t="n"/>
      <c r="L119" s="18" t="n"/>
      <c r="N119" s="19">
        <f>IF($R$6="","",IF(INDEX($A119:$L119,1,CODE($R$6)-64)="","",IFERROR(VALUE(TRIM(INDEX($A119:$L119,1,CODE($R$6)-64))),TRIM(INDEX($A119:$L119,1,CODE($R$6)-64)))))</f>
        <v/>
      </c>
      <c r="O119" s="19">
        <f>IF($R$7="","",IF(INDEX($A119:$L119,1,CODE($R$7)-64)="","",TRIM(INDEX($A119:$L119,1,CODE($R$7)-64))))</f>
        <v/>
      </c>
      <c r="P119" s="19">
        <f>IF($R$8="","",IF(INDEX($A119:$L119,1,CODE($R$8)-64)="","",TRIM(INDEX($A119:$L119,1,CODE($R$8)-64))))</f>
        <v/>
      </c>
      <c r="Q119" s="19">
        <f>IF($R$9="","",IF(INDEX($A119:$L119,1,CODE($R$9)-64)="","",TRIM(INDEX($A119:$L119,1,CODE($R$9)-64))))</f>
        <v/>
      </c>
      <c r="R119" s="19">
        <f>IF($R$10="","",IF(INDEX($A119:$L119,1,CODE($R$10)-64)="","",IFERROR(VALUE(TRIM(INDEX($A119:$L119,1,CODE($R$10)-64))),TRIM(INDEX($A119:$L119,1,CODE($R$10)-64)))))</f>
        <v/>
      </c>
      <c r="S119" s="19">
        <f>IF($R$11="","",IF(INDEX($A119:$L119,1,CODE($R$11)-64)="","",IFERROR(VALUE(SUBSTITUTE(TRIM(INDEX($A119:$L119,1,CODE($R$11)-64)),"%","")),TRIM(INDEX($A119:$L119,1,CODE($R$11)-64)))))</f>
        <v/>
      </c>
    </row>
    <row r="120">
      <c r="A120" s="18" t="n"/>
      <c r="B120" s="18" t="n"/>
      <c r="C120" s="18" t="n"/>
      <c r="D120" s="18" t="n"/>
      <c r="E120" s="18" t="n"/>
      <c r="F120" s="18" t="n"/>
      <c r="G120" s="18" t="n"/>
      <c r="H120" s="18" t="n"/>
      <c r="I120" s="18" t="n"/>
      <c r="J120" s="18" t="n"/>
      <c r="K120" s="18" t="n"/>
      <c r="L120" s="18" t="n"/>
      <c r="N120" s="19">
        <f>IF($R$6="","",IF(INDEX($A120:$L120,1,CODE($R$6)-64)="","",IFERROR(VALUE(TRIM(INDEX($A120:$L120,1,CODE($R$6)-64))),TRIM(INDEX($A120:$L120,1,CODE($R$6)-64)))))</f>
        <v/>
      </c>
      <c r="O120" s="19">
        <f>IF($R$7="","",IF(INDEX($A120:$L120,1,CODE($R$7)-64)="","",TRIM(INDEX($A120:$L120,1,CODE($R$7)-64))))</f>
        <v/>
      </c>
      <c r="P120" s="19">
        <f>IF($R$8="","",IF(INDEX($A120:$L120,1,CODE($R$8)-64)="","",TRIM(INDEX($A120:$L120,1,CODE($R$8)-64))))</f>
        <v/>
      </c>
      <c r="Q120" s="19">
        <f>IF($R$9="","",IF(INDEX($A120:$L120,1,CODE($R$9)-64)="","",TRIM(INDEX($A120:$L120,1,CODE($R$9)-64))))</f>
        <v/>
      </c>
      <c r="R120" s="19">
        <f>IF($R$10="","",IF(INDEX($A120:$L120,1,CODE($R$10)-64)="","",IFERROR(VALUE(TRIM(INDEX($A120:$L120,1,CODE($R$10)-64))),TRIM(INDEX($A120:$L120,1,CODE($R$10)-64)))))</f>
        <v/>
      </c>
      <c r="S120" s="19">
        <f>IF($R$11="","",IF(INDEX($A120:$L120,1,CODE($R$11)-64)="","",IFERROR(VALUE(SUBSTITUTE(TRIM(INDEX($A120:$L120,1,CODE($R$11)-64)),"%","")),TRIM(INDEX($A120:$L120,1,CODE($R$11)-64)))))</f>
        <v/>
      </c>
    </row>
    <row r="121">
      <c r="A121" s="18" t="n"/>
      <c r="B121" s="18" t="n"/>
      <c r="C121" s="18" t="n"/>
      <c r="D121" s="18" t="n"/>
      <c r="E121" s="18" t="n"/>
      <c r="F121" s="18" t="n"/>
      <c r="G121" s="18" t="n"/>
      <c r="H121" s="18" t="n"/>
      <c r="I121" s="18" t="n"/>
      <c r="J121" s="18" t="n"/>
      <c r="K121" s="18" t="n"/>
      <c r="L121" s="18" t="n"/>
      <c r="N121" s="19">
        <f>IF($R$6="","",IF(INDEX($A121:$L121,1,CODE($R$6)-64)="","",IFERROR(VALUE(TRIM(INDEX($A121:$L121,1,CODE($R$6)-64))),TRIM(INDEX($A121:$L121,1,CODE($R$6)-64)))))</f>
        <v/>
      </c>
      <c r="O121" s="19">
        <f>IF($R$7="","",IF(INDEX($A121:$L121,1,CODE($R$7)-64)="","",TRIM(INDEX($A121:$L121,1,CODE($R$7)-64))))</f>
        <v/>
      </c>
      <c r="P121" s="19">
        <f>IF($R$8="","",IF(INDEX($A121:$L121,1,CODE($R$8)-64)="","",TRIM(INDEX($A121:$L121,1,CODE($R$8)-64))))</f>
        <v/>
      </c>
      <c r="Q121" s="19">
        <f>IF($R$9="","",IF(INDEX($A121:$L121,1,CODE($R$9)-64)="","",TRIM(INDEX($A121:$L121,1,CODE($R$9)-64))))</f>
        <v/>
      </c>
      <c r="R121" s="19">
        <f>IF($R$10="","",IF(INDEX($A121:$L121,1,CODE($R$10)-64)="","",IFERROR(VALUE(TRIM(INDEX($A121:$L121,1,CODE($R$10)-64))),TRIM(INDEX($A121:$L121,1,CODE($R$10)-64)))))</f>
        <v/>
      </c>
      <c r="S121" s="19">
        <f>IF($R$11="","",IF(INDEX($A121:$L121,1,CODE($R$11)-64)="","",IFERROR(VALUE(SUBSTITUTE(TRIM(INDEX($A121:$L121,1,CODE($R$11)-64)),"%","")),TRIM(INDEX($A121:$L121,1,CODE($R$11)-64)))))</f>
        <v/>
      </c>
    </row>
    <row r="122">
      <c r="A122" s="18" t="n"/>
      <c r="B122" s="18" t="n"/>
      <c r="C122" s="18" t="n"/>
      <c r="D122" s="18" t="n"/>
      <c r="E122" s="18" t="n"/>
      <c r="F122" s="18" t="n"/>
      <c r="G122" s="18" t="n"/>
      <c r="H122" s="18" t="n"/>
      <c r="I122" s="18" t="n"/>
      <c r="J122" s="18" t="n"/>
      <c r="K122" s="18" t="n"/>
      <c r="L122" s="18" t="n"/>
      <c r="N122" s="19">
        <f>IF($R$6="","",IF(INDEX($A122:$L122,1,CODE($R$6)-64)="","",IFERROR(VALUE(TRIM(INDEX($A122:$L122,1,CODE($R$6)-64))),TRIM(INDEX($A122:$L122,1,CODE($R$6)-64)))))</f>
        <v/>
      </c>
      <c r="O122" s="19">
        <f>IF($R$7="","",IF(INDEX($A122:$L122,1,CODE($R$7)-64)="","",TRIM(INDEX($A122:$L122,1,CODE($R$7)-64))))</f>
        <v/>
      </c>
      <c r="P122" s="19">
        <f>IF($R$8="","",IF(INDEX($A122:$L122,1,CODE($R$8)-64)="","",TRIM(INDEX($A122:$L122,1,CODE($R$8)-64))))</f>
        <v/>
      </c>
      <c r="Q122" s="19">
        <f>IF($R$9="","",IF(INDEX($A122:$L122,1,CODE($R$9)-64)="","",TRIM(INDEX($A122:$L122,1,CODE($R$9)-64))))</f>
        <v/>
      </c>
      <c r="R122" s="19">
        <f>IF($R$10="","",IF(INDEX($A122:$L122,1,CODE($R$10)-64)="","",IFERROR(VALUE(TRIM(INDEX($A122:$L122,1,CODE($R$10)-64))),TRIM(INDEX($A122:$L122,1,CODE($R$10)-64)))))</f>
        <v/>
      </c>
      <c r="S122" s="19">
        <f>IF($R$11="","",IF(INDEX($A122:$L122,1,CODE($R$11)-64)="","",IFERROR(VALUE(SUBSTITUTE(TRIM(INDEX($A122:$L122,1,CODE($R$11)-64)),"%","")),TRIM(INDEX($A122:$L122,1,CODE($R$11)-64)))))</f>
        <v/>
      </c>
    </row>
    <row r="123">
      <c r="A123" s="18" t="n"/>
      <c r="B123" s="18" t="n"/>
      <c r="C123" s="18" t="n"/>
      <c r="D123" s="18" t="n"/>
      <c r="E123" s="18" t="n"/>
      <c r="F123" s="18" t="n"/>
      <c r="G123" s="18" t="n"/>
      <c r="H123" s="18" t="n"/>
      <c r="I123" s="18" t="n"/>
      <c r="J123" s="18" t="n"/>
      <c r="K123" s="18" t="n"/>
      <c r="L123" s="18" t="n"/>
      <c r="N123" s="19">
        <f>IF($R$6="","",IF(INDEX($A123:$L123,1,CODE($R$6)-64)="","",IFERROR(VALUE(TRIM(INDEX($A123:$L123,1,CODE($R$6)-64))),TRIM(INDEX($A123:$L123,1,CODE($R$6)-64)))))</f>
        <v/>
      </c>
      <c r="O123" s="19">
        <f>IF($R$7="","",IF(INDEX($A123:$L123,1,CODE($R$7)-64)="","",TRIM(INDEX($A123:$L123,1,CODE($R$7)-64))))</f>
        <v/>
      </c>
      <c r="P123" s="19">
        <f>IF($R$8="","",IF(INDEX($A123:$L123,1,CODE($R$8)-64)="","",TRIM(INDEX($A123:$L123,1,CODE($R$8)-64))))</f>
        <v/>
      </c>
      <c r="Q123" s="19">
        <f>IF($R$9="","",IF(INDEX($A123:$L123,1,CODE($R$9)-64)="","",TRIM(INDEX($A123:$L123,1,CODE($R$9)-64))))</f>
        <v/>
      </c>
      <c r="R123" s="19">
        <f>IF($R$10="","",IF(INDEX($A123:$L123,1,CODE($R$10)-64)="","",IFERROR(VALUE(TRIM(INDEX($A123:$L123,1,CODE($R$10)-64))),TRIM(INDEX($A123:$L123,1,CODE($R$10)-64)))))</f>
        <v/>
      </c>
      <c r="S123" s="19">
        <f>IF($R$11="","",IF(INDEX($A123:$L123,1,CODE($R$11)-64)="","",IFERROR(VALUE(SUBSTITUTE(TRIM(INDEX($A123:$L123,1,CODE($R$11)-64)),"%","")),TRIM(INDEX($A123:$L123,1,CODE($R$11)-64)))))</f>
        <v/>
      </c>
    </row>
    <row r="124">
      <c r="A124" s="18" t="n"/>
      <c r="B124" s="18" t="n"/>
      <c r="C124" s="18" t="n"/>
      <c r="D124" s="18" t="n"/>
      <c r="E124" s="18" t="n"/>
      <c r="F124" s="18" t="n"/>
      <c r="G124" s="18" t="n"/>
      <c r="H124" s="18" t="n"/>
      <c r="I124" s="18" t="n"/>
      <c r="J124" s="18" t="n"/>
      <c r="K124" s="18" t="n"/>
      <c r="L124" s="18" t="n"/>
      <c r="N124" s="19">
        <f>IF($R$6="","",IF(INDEX($A124:$L124,1,CODE($R$6)-64)="","",IFERROR(VALUE(TRIM(INDEX($A124:$L124,1,CODE($R$6)-64))),TRIM(INDEX($A124:$L124,1,CODE($R$6)-64)))))</f>
        <v/>
      </c>
      <c r="O124" s="19">
        <f>IF($R$7="","",IF(INDEX($A124:$L124,1,CODE($R$7)-64)="","",TRIM(INDEX($A124:$L124,1,CODE($R$7)-64))))</f>
        <v/>
      </c>
      <c r="P124" s="19">
        <f>IF($R$8="","",IF(INDEX($A124:$L124,1,CODE($R$8)-64)="","",TRIM(INDEX($A124:$L124,1,CODE($R$8)-64))))</f>
        <v/>
      </c>
      <c r="Q124" s="19">
        <f>IF($R$9="","",IF(INDEX($A124:$L124,1,CODE($R$9)-64)="","",TRIM(INDEX($A124:$L124,1,CODE($R$9)-64))))</f>
        <v/>
      </c>
      <c r="R124" s="19">
        <f>IF($R$10="","",IF(INDEX($A124:$L124,1,CODE($R$10)-64)="","",IFERROR(VALUE(TRIM(INDEX($A124:$L124,1,CODE($R$10)-64))),TRIM(INDEX($A124:$L124,1,CODE($R$10)-64)))))</f>
        <v/>
      </c>
      <c r="S124" s="19">
        <f>IF($R$11="","",IF(INDEX($A124:$L124,1,CODE($R$11)-64)="","",IFERROR(VALUE(SUBSTITUTE(TRIM(INDEX($A124:$L124,1,CODE($R$11)-64)),"%","")),TRIM(INDEX($A124:$L124,1,CODE($R$11)-64)))))</f>
        <v/>
      </c>
    </row>
    <row r="125">
      <c r="A125" s="18" t="n"/>
      <c r="B125" s="18" t="n"/>
      <c r="C125" s="18" t="n"/>
      <c r="D125" s="18" t="n"/>
      <c r="E125" s="18" t="n"/>
      <c r="F125" s="18" t="n"/>
      <c r="G125" s="18" t="n"/>
      <c r="H125" s="18" t="n"/>
      <c r="I125" s="18" t="n"/>
      <c r="J125" s="18" t="n"/>
      <c r="K125" s="18" t="n"/>
      <c r="L125" s="18" t="n"/>
      <c r="N125" s="19">
        <f>IF($R$6="","",IF(INDEX($A125:$L125,1,CODE($R$6)-64)="","",IFERROR(VALUE(TRIM(INDEX($A125:$L125,1,CODE($R$6)-64))),TRIM(INDEX($A125:$L125,1,CODE($R$6)-64)))))</f>
        <v/>
      </c>
      <c r="O125" s="19">
        <f>IF($R$7="","",IF(INDEX($A125:$L125,1,CODE($R$7)-64)="","",TRIM(INDEX($A125:$L125,1,CODE($R$7)-64))))</f>
        <v/>
      </c>
      <c r="P125" s="19">
        <f>IF($R$8="","",IF(INDEX($A125:$L125,1,CODE($R$8)-64)="","",TRIM(INDEX($A125:$L125,1,CODE($R$8)-64))))</f>
        <v/>
      </c>
      <c r="Q125" s="19">
        <f>IF($R$9="","",IF(INDEX($A125:$L125,1,CODE($R$9)-64)="","",TRIM(INDEX($A125:$L125,1,CODE($R$9)-64))))</f>
        <v/>
      </c>
      <c r="R125" s="19">
        <f>IF($R$10="","",IF(INDEX($A125:$L125,1,CODE($R$10)-64)="","",IFERROR(VALUE(TRIM(INDEX($A125:$L125,1,CODE($R$10)-64))),TRIM(INDEX($A125:$L125,1,CODE($R$10)-64)))))</f>
        <v/>
      </c>
      <c r="S125" s="19">
        <f>IF($R$11="","",IF(INDEX($A125:$L125,1,CODE($R$11)-64)="","",IFERROR(VALUE(SUBSTITUTE(TRIM(INDEX($A125:$L125,1,CODE($R$11)-64)),"%","")),TRIM(INDEX($A125:$L125,1,CODE($R$11)-64)))))</f>
        <v/>
      </c>
    </row>
    <row r="126">
      <c r="A126" s="18" t="n"/>
      <c r="B126" s="18" t="n"/>
      <c r="C126" s="18" t="n"/>
      <c r="D126" s="18" t="n"/>
      <c r="E126" s="18" t="n"/>
      <c r="F126" s="18" t="n"/>
      <c r="G126" s="18" t="n"/>
      <c r="H126" s="18" t="n"/>
      <c r="I126" s="18" t="n"/>
      <c r="J126" s="18" t="n"/>
      <c r="K126" s="18" t="n"/>
      <c r="L126" s="18" t="n"/>
      <c r="N126" s="19">
        <f>IF($R$6="","",IF(INDEX($A126:$L126,1,CODE($R$6)-64)="","",IFERROR(VALUE(TRIM(INDEX($A126:$L126,1,CODE($R$6)-64))),TRIM(INDEX($A126:$L126,1,CODE($R$6)-64)))))</f>
        <v/>
      </c>
      <c r="O126" s="19">
        <f>IF($R$7="","",IF(INDEX($A126:$L126,1,CODE($R$7)-64)="","",TRIM(INDEX($A126:$L126,1,CODE($R$7)-64))))</f>
        <v/>
      </c>
      <c r="P126" s="19">
        <f>IF($R$8="","",IF(INDEX($A126:$L126,1,CODE($R$8)-64)="","",TRIM(INDEX($A126:$L126,1,CODE($R$8)-64))))</f>
        <v/>
      </c>
      <c r="Q126" s="19">
        <f>IF($R$9="","",IF(INDEX($A126:$L126,1,CODE($R$9)-64)="","",TRIM(INDEX($A126:$L126,1,CODE($R$9)-64))))</f>
        <v/>
      </c>
      <c r="R126" s="19">
        <f>IF($R$10="","",IF(INDEX($A126:$L126,1,CODE($R$10)-64)="","",IFERROR(VALUE(TRIM(INDEX($A126:$L126,1,CODE($R$10)-64))),TRIM(INDEX($A126:$L126,1,CODE($R$10)-64)))))</f>
        <v/>
      </c>
      <c r="S126" s="19">
        <f>IF($R$11="","",IF(INDEX($A126:$L126,1,CODE($R$11)-64)="","",IFERROR(VALUE(SUBSTITUTE(TRIM(INDEX($A126:$L126,1,CODE($R$11)-64)),"%","")),TRIM(INDEX($A126:$L126,1,CODE($R$11)-64)))))</f>
        <v/>
      </c>
    </row>
    <row r="127">
      <c r="A127" s="18" t="n"/>
      <c r="B127" s="18" t="n"/>
      <c r="C127" s="18" t="n"/>
      <c r="D127" s="18" t="n"/>
      <c r="E127" s="18" t="n"/>
      <c r="F127" s="18" t="n"/>
      <c r="G127" s="18" t="n"/>
      <c r="H127" s="18" t="n"/>
      <c r="I127" s="18" t="n"/>
      <c r="J127" s="18" t="n"/>
      <c r="K127" s="18" t="n"/>
      <c r="L127" s="18" t="n"/>
      <c r="N127" s="19">
        <f>IF($R$6="","",IF(INDEX($A127:$L127,1,CODE($R$6)-64)="","",IFERROR(VALUE(TRIM(INDEX($A127:$L127,1,CODE($R$6)-64))),TRIM(INDEX($A127:$L127,1,CODE($R$6)-64)))))</f>
        <v/>
      </c>
      <c r="O127" s="19">
        <f>IF($R$7="","",IF(INDEX($A127:$L127,1,CODE($R$7)-64)="","",TRIM(INDEX($A127:$L127,1,CODE($R$7)-64))))</f>
        <v/>
      </c>
      <c r="P127" s="19">
        <f>IF($R$8="","",IF(INDEX($A127:$L127,1,CODE($R$8)-64)="","",TRIM(INDEX($A127:$L127,1,CODE($R$8)-64))))</f>
        <v/>
      </c>
      <c r="Q127" s="19">
        <f>IF($R$9="","",IF(INDEX($A127:$L127,1,CODE($R$9)-64)="","",TRIM(INDEX($A127:$L127,1,CODE($R$9)-64))))</f>
        <v/>
      </c>
      <c r="R127" s="19">
        <f>IF($R$10="","",IF(INDEX($A127:$L127,1,CODE($R$10)-64)="","",IFERROR(VALUE(TRIM(INDEX($A127:$L127,1,CODE($R$10)-64))),TRIM(INDEX($A127:$L127,1,CODE($R$10)-64)))))</f>
        <v/>
      </c>
      <c r="S127" s="19">
        <f>IF($R$11="","",IF(INDEX($A127:$L127,1,CODE($R$11)-64)="","",IFERROR(VALUE(SUBSTITUTE(TRIM(INDEX($A127:$L127,1,CODE($R$11)-64)),"%","")),TRIM(INDEX($A127:$L127,1,CODE($R$11)-64)))))</f>
        <v/>
      </c>
    </row>
    <row r="128">
      <c r="A128" s="18" t="n"/>
      <c r="B128" s="18" t="n"/>
      <c r="C128" s="18" t="n"/>
      <c r="D128" s="18" t="n"/>
      <c r="E128" s="18" t="n"/>
      <c r="F128" s="18" t="n"/>
      <c r="G128" s="18" t="n"/>
      <c r="H128" s="18" t="n"/>
      <c r="I128" s="18" t="n"/>
      <c r="J128" s="18" t="n"/>
      <c r="K128" s="18" t="n"/>
      <c r="L128" s="18" t="n"/>
      <c r="N128" s="19">
        <f>IF($R$6="","",IF(INDEX($A128:$L128,1,CODE($R$6)-64)="","",IFERROR(VALUE(TRIM(INDEX($A128:$L128,1,CODE($R$6)-64))),TRIM(INDEX($A128:$L128,1,CODE($R$6)-64)))))</f>
        <v/>
      </c>
      <c r="O128" s="19">
        <f>IF($R$7="","",IF(INDEX($A128:$L128,1,CODE($R$7)-64)="","",TRIM(INDEX($A128:$L128,1,CODE($R$7)-64))))</f>
        <v/>
      </c>
      <c r="P128" s="19">
        <f>IF($R$8="","",IF(INDEX($A128:$L128,1,CODE($R$8)-64)="","",TRIM(INDEX($A128:$L128,1,CODE($R$8)-64))))</f>
        <v/>
      </c>
      <c r="Q128" s="19">
        <f>IF($R$9="","",IF(INDEX($A128:$L128,1,CODE($R$9)-64)="","",TRIM(INDEX($A128:$L128,1,CODE($R$9)-64))))</f>
        <v/>
      </c>
      <c r="R128" s="19">
        <f>IF($R$10="","",IF(INDEX($A128:$L128,1,CODE($R$10)-64)="","",IFERROR(VALUE(TRIM(INDEX($A128:$L128,1,CODE($R$10)-64))),TRIM(INDEX($A128:$L128,1,CODE($R$10)-64)))))</f>
        <v/>
      </c>
      <c r="S128" s="19">
        <f>IF($R$11="","",IF(INDEX($A128:$L128,1,CODE($R$11)-64)="","",IFERROR(VALUE(SUBSTITUTE(TRIM(INDEX($A128:$L128,1,CODE($R$11)-64)),"%","")),TRIM(INDEX($A128:$L128,1,CODE($R$11)-64)))))</f>
        <v/>
      </c>
    </row>
    <row r="129">
      <c r="A129" s="18" t="n"/>
      <c r="B129" s="18" t="n"/>
      <c r="C129" s="18" t="n"/>
      <c r="D129" s="18" t="n"/>
      <c r="E129" s="18" t="n"/>
      <c r="F129" s="18" t="n"/>
      <c r="G129" s="18" t="n"/>
      <c r="H129" s="18" t="n"/>
      <c r="I129" s="18" t="n"/>
      <c r="J129" s="18" t="n"/>
      <c r="K129" s="18" t="n"/>
      <c r="L129" s="18" t="n"/>
      <c r="N129" s="19">
        <f>IF($R$6="","",IF(INDEX($A129:$L129,1,CODE($R$6)-64)="","",IFERROR(VALUE(TRIM(INDEX($A129:$L129,1,CODE($R$6)-64))),TRIM(INDEX($A129:$L129,1,CODE($R$6)-64)))))</f>
        <v/>
      </c>
      <c r="O129" s="19">
        <f>IF($R$7="","",IF(INDEX($A129:$L129,1,CODE($R$7)-64)="","",TRIM(INDEX($A129:$L129,1,CODE($R$7)-64))))</f>
        <v/>
      </c>
      <c r="P129" s="19">
        <f>IF($R$8="","",IF(INDEX($A129:$L129,1,CODE($R$8)-64)="","",TRIM(INDEX($A129:$L129,1,CODE($R$8)-64))))</f>
        <v/>
      </c>
      <c r="Q129" s="19">
        <f>IF($R$9="","",IF(INDEX($A129:$L129,1,CODE($R$9)-64)="","",TRIM(INDEX($A129:$L129,1,CODE($R$9)-64))))</f>
        <v/>
      </c>
      <c r="R129" s="19">
        <f>IF($R$10="","",IF(INDEX($A129:$L129,1,CODE($R$10)-64)="","",IFERROR(VALUE(TRIM(INDEX($A129:$L129,1,CODE($R$10)-64))),TRIM(INDEX($A129:$L129,1,CODE($R$10)-64)))))</f>
        <v/>
      </c>
      <c r="S129" s="19">
        <f>IF($R$11="","",IF(INDEX($A129:$L129,1,CODE($R$11)-64)="","",IFERROR(VALUE(SUBSTITUTE(TRIM(INDEX($A129:$L129,1,CODE($R$11)-64)),"%","")),TRIM(INDEX($A129:$L129,1,CODE($R$11)-64)))))</f>
        <v/>
      </c>
    </row>
    <row r="130">
      <c r="A130" s="18" t="n"/>
      <c r="B130" s="18" t="n"/>
      <c r="C130" s="18" t="n"/>
      <c r="D130" s="18" t="n"/>
      <c r="E130" s="18" t="n"/>
      <c r="F130" s="18" t="n"/>
      <c r="G130" s="18" t="n"/>
      <c r="H130" s="18" t="n"/>
      <c r="I130" s="18" t="n"/>
      <c r="J130" s="18" t="n"/>
      <c r="K130" s="18" t="n"/>
      <c r="L130" s="18" t="n"/>
      <c r="N130" s="19">
        <f>IF($R$6="","",IF(INDEX($A130:$L130,1,CODE($R$6)-64)="","",IFERROR(VALUE(TRIM(INDEX($A130:$L130,1,CODE($R$6)-64))),TRIM(INDEX($A130:$L130,1,CODE($R$6)-64)))))</f>
        <v/>
      </c>
      <c r="O130" s="19">
        <f>IF($R$7="","",IF(INDEX($A130:$L130,1,CODE($R$7)-64)="","",TRIM(INDEX($A130:$L130,1,CODE($R$7)-64))))</f>
        <v/>
      </c>
      <c r="P130" s="19">
        <f>IF($R$8="","",IF(INDEX($A130:$L130,1,CODE($R$8)-64)="","",TRIM(INDEX($A130:$L130,1,CODE($R$8)-64))))</f>
        <v/>
      </c>
      <c r="Q130" s="19">
        <f>IF($R$9="","",IF(INDEX($A130:$L130,1,CODE($R$9)-64)="","",TRIM(INDEX($A130:$L130,1,CODE($R$9)-64))))</f>
        <v/>
      </c>
      <c r="R130" s="19">
        <f>IF($R$10="","",IF(INDEX($A130:$L130,1,CODE($R$10)-64)="","",IFERROR(VALUE(TRIM(INDEX($A130:$L130,1,CODE($R$10)-64))),TRIM(INDEX($A130:$L130,1,CODE($R$10)-64)))))</f>
        <v/>
      </c>
      <c r="S130" s="19">
        <f>IF($R$11="","",IF(INDEX($A130:$L130,1,CODE($R$11)-64)="","",IFERROR(VALUE(SUBSTITUTE(TRIM(INDEX($A130:$L130,1,CODE($R$11)-64)),"%","")),TRIM(INDEX($A130:$L130,1,CODE($R$11)-64)))))</f>
        <v/>
      </c>
    </row>
    <row r="131">
      <c r="A131" s="18" t="n"/>
      <c r="B131" s="18" t="n"/>
      <c r="C131" s="18" t="n"/>
      <c r="D131" s="18" t="n"/>
      <c r="E131" s="18" t="n"/>
      <c r="F131" s="18" t="n"/>
      <c r="G131" s="18" t="n"/>
      <c r="H131" s="18" t="n"/>
      <c r="I131" s="18" t="n"/>
      <c r="J131" s="18" t="n"/>
      <c r="K131" s="18" t="n"/>
      <c r="L131" s="18" t="n"/>
      <c r="N131" s="19">
        <f>IF($R$6="","",IF(INDEX($A131:$L131,1,CODE($R$6)-64)="","",IFERROR(VALUE(TRIM(INDEX($A131:$L131,1,CODE($R$6)-64))),TRIM(INDEX($A131:$L131,1,CODE($R$6)-64)))))</f>
        <v/>
      </c>
      <c r="O131" s="19">
        <f>IF($R$7="","",IF(INDEX($A131:$L131,1,CODE($R$7)-64)="","",TRIM(INDEX($A131:$L131,1,CODE($R$7)-64))))</f>
        <v/>
      </c>
      <c r="P131" s="19">
        <f>IF($R$8="","",IF(INDEX($A131:$L131,1,CODE($R$8)-64)="","",TRIM(INDEX($A131:$L131,1,CODE($R$8)-64))))</f>
        <v/>
      </c>
      <c r="Q131" s="19">
        <f>IF($R$9="","",IF(INDEX($A131:$L131,1,CODE($R$9)-64)="","",TRIM(INDEX($A131:$L131,1,CODE($R$9)-64))))</f>
        <v/>
      </c>
      <c r="R131" s="19">
        <f>IF($R$10="","",IF(INDEX($A131:$L131,1,CODE($R$10)-64)="","",IFERROR(VALUE(TRIM(INDEX($A131:$L131,1,CODE($R$10)-64))),TRIM(INDEX($A131:$L131,1,CODE($R$10)-64)))))</f>
        <v/>
      </c>
      <c r="S131" s="19">
        <f>IF($R$11="","",IF(INDEX($A131:$L131,1,CODE($R$11)-64)="","",IFERROR(VALUE(SUBSTITUTE(TRIM(INDEX($A131:$L131,1,CODE($R$11)-64)),"%","")),TRIM(INDEX($A131:$L131,1,CODE($R$11)-64)))))</f>
        <v/>
      </c>
    </row>
    <row r="132">
      <c r="A132" s="18" t="n"/>
      <c r="B132" s="18" t="n"/>
      <c r="C132" s="18" t="n"/>
      <c r="D132" s="18" t="n"/>
      <c r="E132" s="18" t="n"/>
      <c r="F132" s="18" t="n"/>
      <c r="G132" s="18" t="n"/>
      <c r="H132" s="18" t="n"/>
      <c r="I132" s="18" t="n"/>
      <c r="J132" s="18" t="n"/>
      <c r="K132" s="18" t="n"/>
      <c r="L132" s="18" t="n"/>
      <c r="N132" s="19">
        <f>IF($R$6="","",IF(INDEX($A132:$L132,1,CODE($R$6)-64)="","",IFERROR(VALUE(TRIM(INDEX($A132:$L132,1,CODE($R$6)-64))),TRIM(INDEX($A132:$L132,1,CODE($R$6)-64)))))</f>
        <v/>
      </c>
      <c r="O132" s="19">
        <f>IF($R$7="","",IF(INDEX($A132:$L132,1,CODE($R$7)-64)="","",TRIM(INDEX($A132:$L132,1,CODE($R$7)-64))))</f>
        <v/>
      </c>
      <c r="P132" s="19">
        <f>IF($R$8="","",IF(INDEX($A132:$L132,1,CODE($R$8)-64)="","",TRIM(INDEX($A132:$L132,1,CODE($R$8)-64))))</f>
        <v/>
      </c>
      <c r="Q132" s="19">
        <f>IF($R$9="","",IF(INDEX($A132:$L132,1,CODE($R$9)-64)="","",TRIM(INDEX($A132:$L132,1,CODE($R$9)-64))))</f>
        <v/>
      </c>
      <c r="R132" s="19">
        <f>IF($R$10="","",IF(INDEX($A132:$L132,1,CODE($R$10)-64)="","",IFERROR(VALUE(TRIM(INDEX($A132:$L132,1,CODE($R$10)-64))),TRIM(INDEX($A132:$L132,1,CODE($R$10)-64)))))</f>
        <v/>
      </c>
      <c r="S132" s="19">
        <f>IF($R$11="","",IF(INDEX($A132:$L132,1,CODE($R$11)-64)="","",IFERROR(VALUE(SUBSTITUTE(TRIM(INDEX($A132:$L132,1,CODE($R$11)-64)),"%","")),TRIM(INDEX($A132:$L132,1,CODE($R$11)-64)))))</f>
        <v/>
      </c>
    </row>
    <row r="133">
      <c r="A133" s="18" t="n"/>
      <c r="B133" s="18" t="n"/>
      <c r="C133" s="18" t="n"/>
      <c r="D133" s="18" t="n"/>
      <c r="E133" s="18" t="n"/>
      <c r="F133" s="18" t="n"/>
      <c r="G133" s="18" t="n"/>
      <c r="H133" s="18" t="n"/>
      <c r="I133" s="18" t="n"/>
      <c r="J133" s="18" t="n"/>
      <c r="K133" s="18" t="n"/>
      <c r="L133" s="18" t="n"/>
      <c r="N133" s="19">
        <f>IF($R$6="","",IF(INDEX($A133:$L133,1,CODE($R$6)-64)="","",IFERROR(VALUE(TRIM(INDEX($A133:$L133,1,CODE($R$6)-64))),TRIM(INDEX($A133:$L133,1,CODE($R$6)-64)))))</f>
        <v/>
      </c>
      <c r="O133" s="19">
        <f>IF($R$7="","",IF(INDEX($A133:$L133,1,CODE($R$7)-64)="","",TRIM(INDEX($A133:$L133,1,CODE($R$7)-64))))</f>
        <v/>
      </c>
      <c r="P133" s="19">
        <f>IF($R$8="","",IF(INDEX($A133:$L133,1,CODE($R$8)-64)="","",TRIM(INDEX($A133:$L133,1,CODE($R$8)-64))))</f>
        <v/>
      </c>
      <c r="Q133" s="19">
        <f>IF($R$9="","",IF(INDEX($A133:$L133,1,CODE($R$9)-64)="","",TRIM(INDEX($A133:$L133,1,CODE($R$9)-64))))</f>
        <v/>
      </c>
      <c r="R133" s="19">
        <f>IF($R$10="","",IF(INDEX($A133:$L133,1,CODE($R$10)-64)="","",IFERROR(VALUE(TRIM(INDEX($A133:$L133,1,CODE($R$10)-64))),TRIM(INDEX($A133:$L133,1,CODE($R$10)-64)))))</f>
        <v/>
      </c>
      <c r="S133" s="19">
        <f>IF($R$11="","",IF(INDEX($A133:$L133,1,CODE($R$11)-64)="","",IFERROR(VALUE(SUBSTITUTE(TRIM(INDEX($A133:$L133,1,CODE($R$11)-64)),"%","")),TRIM(INDEX($A133:$L133,1,CODE($R$11)-64)))))</f>
        <v/>
      </c>
    </row>
    <row r="134">
      <c r="A134" s="18" t="n"/>
      <c r="B134" s="18" t="n"/>
      <c r="C134" s="18" t="n"/>
      <c r="D134" s="18" t="n"/>
      <c r="E134" s="18" t="n"/>
      <c r="F134" s="18" t="n"/>
      <c r="G134" s="18" t="n"/>
      <c r="H134" s="18" t="n"/>
      <c r="I134" s="18" t="n"/>
      <c r="J134" s="18" t="n"/>
      <c r="K134" s="18" t="n"/>
      <c r="L134" s="18" t="n"/>
      <c r="N134" s="19">
        <f>IF($R$6="","",IF(INDEX($A134:$L134,1,CODE($R$6)-64)="","",IFERROR(VALUE(TRIM(INDEX($A134:$L134,1,CODE($R$6)-64))),TRIM(INDEX($A134:$L134,1,CODE($R$6)-64)))))</f>
        <v/>
      </c>
      <c r="O134" s="19">
        <f>IF($R$7="","",IF(INDEX($A134:$L134,1,CODE($R$7)-64)="","",TRIM(INDEX($A134:$L134,1,CODE($R$7)-64))))</f>
        <v/>
      </c>
      <c r="P134" s="19">
        <f>IF($R$8="","",IF(INDEX($A134:$L134,1,CODE($R$8)-64)="","",TRIM(INDEX($A134:$L134,1,CODE($R$8)-64))))</f>
        <v/>
      </c>
      <c r="Q134" s="19">
        <f>IF($R$9="","",IF(INDEX($A134:$L134,1,CODE($R$9)-64)="","",TRIM(INDEX($A134:$L134,1,CODE($R$9)-64))))</f>
        <v/>
      </c>
      <c r="R134" s="19">
        <f>IF($R$10="","",IF(INDEX($A134:$L134,1,CODE($R$10)-64)="","",IFERROR(VALUE(TRIM(INDEX($A134:$L134,1,CODE($R$10)-64))),TRIM(INDEX($A134:$L134,1,CODE($R$10)-64)))))</f>
        <v/>
      </c>
      <c r="S134" s="19">
        <f>IF($R$11="","",IF(INDEX($A134:$L134,1,CODE($R$11)-64)="","",IFERROR(VALUE(SUBSTITUTE(TRIM(INDEX($A134:$L134,1,CODE($R$11)-64)),"%","")),TRIM(INDEX($A134:$L134,1,CODE($R$11)-64)))))</f>
        <v/>
      </c>
    </row>
    <row r="135">
      <c r="A135" s="18" t="n"/>
      <c r="B135" s="18" t="n"/>
      <c r="C135" s="18" t="n"/>
      <c r="D135" s="18" t="n"/>
      <c r="E135" s="18" t="n"/>
      <c r="F135" s="18" t="n"/>
      <c r="G135" s="18" t="n"/>
      <c r="H135" s="18" t="n"/>
      <c r="I135" s="18" t="n"/>
      <c r="J135" s="18" t="n"/>
      <c r="K135" s="18" t="n"/>
      <c r="L135" s="18" t="n"/>
      <c r="N135" s="19">
        <f>IF($R$6="","",IF(INDEX($A135:$L135,1,CODE($R$6)-64)="","",IFERROR(VALUE(TRIM(INDEX($A135:$L135,1,CODE($R$6)-64))),TRIM(INDEX($A135:$L135,1,CODE($R$6)-64)))))</f>
        <v/>
      </c>
      <c r="O135" s="19">
        <f>IF($R$7="","",IF(INDEX($A135:$L135,1,CODE($R$7)-64)="","",TRIM(INDEX($A135:$L135,1,CODE($R$7)-64))))</f>
        <v/>
      </c>
      <c r="P135" s="19">
        <f>IF($R$8="","",IF(INDEX($A135:$L135,1,CODE($R$8)-64)="","",TRIM(INDEX($A135:$L135,1,CODE($R$8)-64))))</f>
        <v/>
      </c>
      <c r="Q135" s="19">
        <f>IF($R$9="","",IF(INDEX($A135:$L135,1,CODE($R$9)-64)="","",TRIM(INDEX($A135:$L135,1,CODE($R$9)-64))))</f>
        <v/>
      </c>
      <c r="R135" s="19">
        <f>IF($R$10="","",IF(INDEX($A135:$L135,1,CODE($R$10)-64)="","",IFERROR(VALUE(TRIM(INDEX($A135:$L135,1,CODE($R$10)-64))),TRIM(INDEX($A135:$L135,1,CODE($R$10)-64)))))</f>
        <v/>
      </c>
      <c r="S135" s="19">
        <f>IF($R$11="","",IF(INDEX($A135:$L135,1,CODE($R$11)-64)="","",IFERROR(VALUE(SUBSTITUTE(TRIM(INDEX($A135:$L135,1,CODE($R$11)-64)),"%","")),TRIM(INDEX($A135:$L135,1,CODE($R$11)-64)))))</f>
        <v/>
      </c>
    </row>
    <row r="136">
      <c r="A136" s="18" t="n"/>
      <c r="B136" s="18" t="n"/>
      <c r="C136" s="18" t="n"/>
      <c r="D136" s="18" t="n"/>
      <c r="E136" s="18" t="n"/>
      <c r="F136" s="18" t="n"/>
      <c r="G136" s="18" t="n"/>
      <c r="H136" s="18" t="n"/>
      <c r="I136" s="18" t="n"/>
      <c r="J136" s="18" t="n"/>
      <c r="K136" s="18" t="n"/>
      <c r="L136" s="18" t="n"/>
      <c r="N136" s="19">
        <f>IF($R$6="","",IF(INDEX($A136:$L136,1,CODE($R$6)-64)="","",IFERROR(VALUE(TRIM(INDEX($A136:$L136,1,CODE($R$6)-64))),TRIM(INDEX($A136:$L136,1,CODE($R$6)-64)))))</f>
        <v/>
      </c>
      <c r="O136" s="19">
        <f>IF($R$7="","",IF(INDEX($A136:$L136,1,CODE($R$7)-64)="","",TRIM(INDEX($A136:$L136,1,CODE($R$7)-64))))</f>
        <v/>
      </c>
      <c r="P136" s="19">
        <f>IF($R$8="","",IF(INDEX($A136:$L136,1,CODE($R$8)-64)="","",TRIM(INDEX($A136:$L136,1,CODE($R$8)-64))))</f>
        <v/>
      </c>
      <c r="Q136" s="19">
        <f>IF($R$9="","",IF(INDEX($A136:$L136,1,CODE($R$9)-64)="","",TRIM(INDEX($A136:$L136,1,CODE($R$9)-64))))</f>
        <v/>
      </c>
      <c r="R136" s="19">
        <f>IF($R$10="","",IF(INDEX($A136:$L136,1,CODE($R$10)-64)="","",IFERROR(VALUE(TRIM(INDEX($A136:$L136,1,CODE($R$10)-64))),TRIM(INDEX($A136:$L136,1,CODE($R$10)-64)))))</f>
        <v/>
      </c>
      <c r="S136" s="19">
        <f>IF($R$11="","",IF(INDEX($A136:$L136,1,CODE($R$11)-64)="","",IFERROR(VALUE(SUBSTITUTE(TRIM(INDEX($A136:$L136,1,CODE($R$11)-64)),"%","")),TRIM(INDEX($A136:$L136,1,CODE($R$11)-64)))))</f>
        <v/>
      </c>
    </row>
    <row r="137">
      <c r="A137" s="18" t="n"/>
      <c r="B137" s="18" t="n"/>
      <c r="C137" s="18" t="n"/>
      <c r="D137" s="18" t="n"/>
      <c r="E137" s="18" t="n"/>
      <c r="F137" s="18" t="n"/>
      <c r="G137" s="18" t="n"/>
      <c r="H137" s="18" t="n"/>
      <c r="I137" s="18" t="n"/>
      <c r="J137" s="18" t="n"/>
      <c r="K137" s="18" t="n"/>
      <c r="L137" s="18" t="n"/>
      <c r="N137" s="19">
        <f>IF($R$6="","",IF(INDEX($A137:$L137,1,CODE($R$6)-64)="","",IFERROR(VALUE(TRIM(INDEX($A137:$L137,1,CODE($R$6)-64))),TRIM(INDEX($A137:$L137,1,CODE($R$6)-64)))))</f>
        <v/>
      </c>
      <c r="O137" s="19">
        <f>IF($R$7="","",IF(INDEX($A137:$L137,1,CODE($R$7)-64)="","",TRIM(INDEX($A137:$L137,1,CODE($R$7)-64))))</f>
        <v/>
      </c>
      <c r="P137" s="19">
        <f>IF($R$8="","",IF(INDEX($A137:$L137,1,CODE($R$8)-64)="","",TRIM(INDEX($A137:$L137,1,CODE($R$8)-64))))</f>
        <v/>
      </c>
      <c r="Q137" s="19">
        <f>IF($R$9="","",IF(INDEX($A137:$L137,1,CODE($R$9)-64)="","",TRIM(INDEX($A137:$L137,1,CODE($R$9)-64))))</f>
        <v/>
      </c>
      <c r="R137" s="19">
        <f>IF($R$10="","",IF(INDEX($A137:$L137,1,CODE($R$10)-64)="","",IFERROR(VALUE(TRIM(INDEX($A137:$L137,1,CODE($R$10)-64))),TRIM(INDEX($A137:$L137,1,CODE($R$10)-64)))))</f>
        <v/>
      </c>
      <c r="S137" s="19">
        <f>IF($R$11="","",IF(INDEX($A137:$L137,1,CODE($R$11)-64)="","",IFERROR(VALUE(SUBSTITUTE(TRIM(INDEX($A137:$L137,1,CODE($R$11)-64)),"%","")),TRIM(INDEX($A137:$L137,1,CODE($R$11)-64)))))</f>
        <v/>
      </c>
    </row>
    <row r="138">
      <c r="A138" s="18" t="n"/>
      <c r="B138" s="18" t="n"/>
      <c r="C138" s="18" t="n"/>
      <c r="D138" s="18" t="n"/>
      <c r="E138" s="18" t="n"/>
      <c r="F138" s="18" t="n"/>
      <c r="G138" s="18" t="n"/>
      <c r="H138" s="18" t="n"/>
      <c r="I138" s="18" t="n"/>
      <c r="J138" s="18" t="n"/>
      <c r="K138" s="18" t="n"/>
      <c r="L138" s="18" t="n"/>
      <c r="N138" s="19">
        <f>IF($R$6="","",IF(INDEX($A138:$L138,1,CODE($R$6)-64)="","",IFERROR(VALUE(TRIM(INDEX($A138:$L138,1,CODE($R$6)-64))),TRIM(INDEX($A138:$L138,1,CODE($R$6)-64)))))</f>
        <v/>
      </c>
      <c r="O138" s="19">
        <f>IF($R$7="","",IF(INDEX($A138:$L138,1,CODE($R$7)-64)="","",TRIM(INDEX($A138:$L138,1,CODE($R$7)-64))))</f>
        <v/>
      </c>
      <c r="P138" s="19">
        <f>IF($R$8="","",IF(INDEX($A138:$L138,1,CODE($R$8)-64)="","",TRIM(INDEX($A138:$L138,1,CODE($R$8)-64))))</f>
        <v/>
      </c>
      <c r="Q138" s="19">
        <f>IF($R$9="","",IF(INDEX($A138:$L138,1,CODE($R$9)-64)="","",TRIM(INDEX($A138:$L138,1,CODE($R$9)-64))))</f>
        <v/>
      </c>
      <c r="R138" s="19">
        <f>IF($R$10="","",IF(INDEX($A138:$L138,1,CODE($R$10)-64)="","",IFERROR(VALUE(TRIM(INDEX($A138:$L138,1,CODE($R$10)-64))),TRIM(INDEX($A138:$L138,1,CODE($R$10)-64)))))</f>
        <v/>
      </c>
      <c r="S138" s="19">
        <f>IF($R$11="","",IF(INDEX($A138:$L138,1,CODE($R$11)-64)="","",IFERROR(VALUE(SUBSTITUTE(TRIM(INDEX($A138:$L138,1,CODE($R$11)-64)),"%","")),TRIM(INDEX($A138:$L138,1,CODE($R$11)-64)))))</f>
        <v/>
      </c>
    </row>
    <row r="139">
      <c r="A139" s="18" t="n"/>
      <c r="B139" s="18" t="n"/>
      <c r="C139" s="18" t="n"/>
      <c r="D139" s="18" t="n"/>
      <c r="E139" s="18" t="n"/>
      <c r="F139" s="18" t="n"/>
      <c r="G139" s="18" t="n"/>
      <c r="H139" s="18" t="n"/>
      <c r="I139" s="18" t="n"/>
      <c r="J139" s="18" t="n"/>
      <c r="K139" s="18" t="n"/>
      <c r="L139" s="18" t="n"/>
      <c r="N139" s="19">
        <f>IF($R$6="","",IF(INDEX($A139:$L139,1,CODE($R$6)-64)="","",IFERROR(VALUE(TRIM(INDEX($A139:$L139,1,CODE($R$6)-64))),TRIM(INDEX($A139:$L139,1,CODE($R$6)-64)))))</f>
        <v/>
      </c>
      <c r="O139" s="19">
        <f>IF($R$7="","",IF(INDEX($A139:$L139,1,CODE($R$7)-64)="","",TRIM(INDEX($A139:$L139,1,CODE($R$7)-64))))</f>
        <v/>
      </c>
      <c r="P139" s="19">
        <f>IF($R$8="","",IF(INDEX($A139:$L139,1,CODE($R$8)-64)="","",TRIM(INDEX($A139:$L139,1,CODE($R$8)-64))))</f>
        <v/>
      </c>
      <c r="Q139" s="19">
        <f>IF($R$9="","",IF(INDEX($A139:$L139,1,CODE($R$9)-64)="","",TRIM(INDEX($A139:$L139,1,CODE($R$9)-64))))</f>
        <v/>
      </c>
      <c r="R139" s="19">
        <f>IF($R$10="","",IF(INDEX($A139:$L139,1,CODE($R$10)-64)="","",IFERROR(VALUE(TRIM(INDEX($A139:$L139,1,CODE($R$10)-64))),TRIM(INDEX($A139:$L139,1,CODE($R$10)-64)))))</f>
        <v/>
      </c>
      <c r="S139" s="19">
        <f>IF($R$11="","",IF(INDEX($A139:$L139,1,CODE($R$11)-64)="","",IFERROR(VALUE(SUBSTITUTE(TRIM(INDEX($A139:$L139,1,CODE($R$11)-64)),"%","")),TRIM(INDEX($A139:$L139,1,CODE($R$11)-64)))))</f>
        <v/>
      </c>
    </row>
    <row r="140">
      <c r="A140" s="18" t="n"/>
      <c r="B140" s="18" t="n"/>
      <c r="C140" s="18" t="n"/>
      <c r="D140" s="18" t="n"/>
      <c r="E140" s="18" t="n"/>
      <c r="F140" s="18" t="n"/>
      <c r="G140" s="18" t="n"/>
      <c r="H140" s="18" t="n"/>
      <c r="I140" s="18" t="n"/>
      <c r="J140" s="18" t="n"/>
      <c r="K140" s="18" t="n"/>
      <c r="L140" s="18" t="n"/>
      <c r="N140" s="19">
        <f>IF($R$6="","",IF(INDEX($A140:$L140,1,CODE($R$6)-64)="","",IFERROR(VALUE(TRIM(INDEX($A140:$L140,1,CODE($R$6)-64))),TRIM(INDEX($A140:$L140,1,CODE($R$6)-64)))))</f>
        <v/>
      </c>
      <c r="O140" s="19">
        <f>IF($R$7="","",IF(INDEX($A140:$L140,1,CODE($R$7)-64)="","",TRIM(INDEX($A140:$L140,1,CODE($R$7)-64))))</f>
        <v/>
      </c>
      <c r="P140" s="19">
        <f>IF($R$8="","",IF(INDEX($A140:$L140,1,CODE($R$8)-64)="","",TRIM(INDEX($A140:$L140,1,CODE($R$8)-64))))</f>
        <v/>
      </c>
      <c r="Q140" s="19">
        <f>IF($R$9="","",IF(INDEX($A140:$L140,1,CODE($R$9)-64)="","",TRIM(INDEX($A140:$L140,1,CODE($R$9)-64))))</f>
        <v/>
      </c>
      <c r="R140" s="19">
        <f>IF($R$10="","",IF(INDEX($A140:$L140,1,CODE($R$10)-64)="","",IFERROR(VALUE(TRIM(INDEX($A140:$L140,1,CODE($R$10)-64))),TRIM(INDEX($A140:$L140,1,CODE($R$10)-64)))))</f>
        <v/>
      </c>
      <c r="S140" s="19">
        <f>IF($R$11="","",IF(INDEX($A140:$L140,1,CODE($R$11)-64)="","",IFERROR(VALUE(SUBSTITUTE(TRIM(INDEX($A140:$L140,1,CODE($R$11)-64)),"%","")),TRIM(INDEX($A140:$L140,1,CODE($R$11)-64)))))</f>
        <v/>
      </c>
    </row>
    <row r="141">
      <c r="A141" s="18" t="n"/>
      <c r="B141" s="18" t="n"/>
      <c r="C141" s="18" t="n"/>
      <c r="D141" s="18" t="n"/>
      <c r="E141" s="18" t="n"/>
      <c r="F141" s="18" t="n"/>
      <c r="G141" s="18" t="n"/>
      <c r="H141" s="18" t="n"/>
      <c r="I141" s="18" t="n"/>
      <c r="J141" s="18" t="n"/>
      <c r="K141" s="18" t="n"/>
      <c r="L141" s="18" t="n"/>
      <c r="N141" s="19">
        <f>IF($R$6="","",IF(INDEX($A141:$L141,1,CODE($R$6)-64)="","",IFERROR(VALUE(TRIM(INDEX($A141:$L141,1,CODE($R$6)-64))),TRIM(INDEX($A141:$L141,1,CODE($R$6)-64)))))</f>
        <v/>
      </c>
      <c r="O141" s="19">
        <f>IF($R$7="","",IF(INDEX($A141:$L141,1,CODE($R$7)-64)="","",TRIM(INDEX($A141:$L141,1,CODE($R$7)-64))))</f>
        <v/>
      </c>
      <c r="P141" s="19">
        <f>IF($R$8="","",IF(INDEX($A141:$L141,1,CODE($R$8)-64)="","",TRIM(INDEX($A141:$L141,1,CODE($R$8)-64))))</f>
        <v/>
      </c>
      <c r="Q141" s="19">
        <f>IF($R$9="","",IF(INDEX($A141:$L141,1,CODE($R$9)-64)="","",TRIM(INDEX($A141:$L141,1,CODE($R$9)-64))))</f>
        <v/>
      </c>
      <c r="R141" s="19">
        <f>IF($R$10="","",IF(INDEX($A141:$L141,1,CODE($R$10)-64)="","",IFERROR(VALUE(TRIM(INDEX($A141:$L141,1,CODE($R$10)-64))),TRIM(INDEX($A141:$L141,1,CODE($R$10)-64)))))</f>
        <v/>
      </c>
      <c r="S141" s="19">
        <f>IF($R$11="","",IF(INDEX($A141:$L141,1,CODE($R$11)-64)="","",IFERROR(VALUE(SUBSTITUTE(TRIM(INDEX($A141:$L141,1,CODE($R$11)-64)),"%","")),TRIM(INDEX($A141:$L141,1,CODE($R$11)-64)))))</f>
        <v/>
      </c>
    </row>
    <row r="142">
      <c r="A142" s="18" t="n"/>
      <c r="B142" s="18" t="n"/>
      <c r="C142" s="18" t="n"/>
      <c r="D142" s="18" t="n"/>
      <c r="E142" s="18" t="n"/>
      <c r="F142" s="18" t="n"/>
      <c r="G142" s="18" t="n"/>
      <c r="H142" s="18" t="n"/>
      <c r="I142" s="18" t="n"/>
      <c r="J142" s="18" t="n"/>
      <c r="K142" s="18" t="n"/>
      <c r="L142" s="18" t="n"/>
      <c r="N142" s="19">
        <f>IF($R$6="","",IF(INDEX($A142:$L142,1,CODE($R$6)-64)="","",IFERROR(VALUE(TRIM(INDEX($A142:$L142,1,CODE($R$6)-64))),TRIM(INDEX($A142:$L142,1,CODE($R$6)-64)))))</f>
        <v/>
      </c>
      <c r="O142" s="19">
        <f>IF($R$7="","",IF(INDEX($A142:$L142,1,CODE($R$7)-64)="","",TRIM(INDEX($A142:$L142,1,CODE($R$7)-64))))</f>
        <v/>
      </c>
      <c r="P142" s="19">
        <f>IF($R$8="","",IF(INDEX($A142:$L142,1,CODE($R$8)-64)="","",TRIM(INDEX($A142:$L142,1,CODE($R$8)-64))))</f>
        <v/>
      </c>
      <c r="Q142" s="19">
        <f>IF($R$9="","",IF(INDEX($A142:$L142,1,CODE($R$9)-64)="","",TRIM(INDEX($A142:$L142,1,CODE($R$9)-64))))</f>
        <v/>
      </c>
      <c r="R142" s="19">
        <f>IF($R$10="","",IF(INDEX($A142:$L142,1,CODE($R$10)-64)="","",IFERROR(VALUE(TRIM(INDEX($A142:$L142,1,CODE($R$10)-64))),TRIM(INDEX($A142:$L142,1,CODE($R$10)-64)))))</f>
        <v/>
      </c>
      <c r="S142" s="19">
        <f>IF($R$11="","",IF(INDEX($A142:$L142,1,CODE($R$11)-64)="","",IFERROR(VALUE(SUBSTITUTE(TRIM(INDEX($A142:$L142,1,CODE($R$11)-64)),"%","")),TRIM(INDEX($A142:$L142,1,CODE($R$11)-64)))))</f>
        <v/>
      </c>
    </row>
    <row r="143">
      <c r="A143" s="18" t="n"/>
      <c r="B143" s="18" t="n"/>
      <c r="C143" s="18" t="n"/>
      <c r="D143" s="18" t="n"/>
      <c r="E143" s="18" t="n"/>
      <c r="F143" s="18" t="n"/>
      <c r="G143" s="18" t="n"/>
      <c r="H143" s="18" t="n"/>
      <c r="I143" s="18" t="n"/>
      <c r="J143" s="18" t="n"/>
      <c r="K143" s="18" t="n"/>
      <c r="L143" s="18" t="n"/>
      <c r="N143" s="19">
        <f>IF($R$6="","",IF(INDEX($A143:$L143,1,CODE($R$6)-64)="","",IFERROR(VALUE(TRIM(INDEX($A143:$L143,1,CODE($R$6)-64))),TRIM(INDEX($A143:$L143,1,CODE($R$6)-64)))))</f>
        <v/>
      </c>
      <c r="O143" s="19">
        <f>IF($R$7="","",IF(INDEX($A143:$L143,1,CODE($R$7)-64)="","",TRIM(INDEX($A143:$L143,1,CODE($R$7)-64))))</f>
        <v/>
      </c>
      <c r="P143" s="19">
        <f>IF($R$8="","",IF(INDEX($A143:$L143,1,CODE($R$8)-64)="","",TRIM(INDEX($A143:$L143,1,CODE($R$8)-64))))</f>
        <v/>
      </c>
      <c r="Q143" s="19">
        <f>IF($R$9="","",IF(INDEX($A143:$L143,1,CODE($R$9)-64)="","",TRIM(INDEX($A143:$L143,1,CODE($R$9)-64))))</f>
        <v/>
      </c>
      <c r="R143" s="19">
        <f>IF($R$10="","",IF(INDEX($A143:$L143,1,CODE($R$10)-64)="","",IFERROR(VALUE(TRIM(INDEX($A143:$L143,1,CODE($R$10)-64))),TRIM(INDEX($A143:$L143,1,CODE($R$10)-64)))))</f>
        <v/>
      </c>
      <c r="S143" s="19">
        <f>IF($R$11="","",IF(INDEX($A143:$L143,1,CODE($R$11)-64)="","",IFERROR(VALUE(SUBSTITUTE(TRIM(INDEX($A143:$L143,1,CODE($R$11)-64)),"%","")),TRIM(INDEX($A143:$L143,1,CODE($R$11)-64)))))</f>
        <v/>
      </c>
    </row>
    <row r="144">
      <c r="A144" s="18" t="n"/>
      <c r="B144" s="18" t="n"/>
      <c r="C144" s="18" t="n"/>
      <c r="D144" s="18" t="n"/>
      <c r="E144" s="18" t="n"/>
      <c r="F144" s="18" t="n"/>
      <c r="G144" s="18" t="n"/>
      <c r="H144" s="18" t="n"/>
      <c r="I144" s="18" t="n"/>
      <c r="J144" s="18" t="n"/>
      <c r="K144" s="18" t="n"/>
      <c r="L144" s="18" t="n"/>
      <c r="N144" s="19">
        <f>IF($R$6="","",IF(INDEX($A144:$L144,1,CODE($R$6)-64)="","",IFERROR(VALUE(TRIM(INDEX($A144:$L144,1,CODE($R$6)-64))),TRIM(INDEX($A144:$L144,1,CODE($R$6)-64)))))</f>
        <v/>
      </c>
      <c r="O144" s="19">
        <f>IF($R$7="","",IF(INDEX($A144:$L144,1,CODE($R$7)-64)="","",TRIM(INDEX($A144:$L144,1,CODE($R$7)-64))))</f>
        <v/>
      </c>
      <c r="P144" s="19">
        <f>IF($R$8="","",IF(INDEX($A144:$L144,1,CODE($R$8)-64)="","",TRIM(INDEX($A144:$L144,1,CODE($R$8)-64))))</f>
        <v/>
      </c>
      <c r="Q144" s="19">
        <f>IF($R$9="","",IF(INDEX($A144:$L144,1,CODE($R$9)-64)="","",TRIM(INDEX($A144:$L144,1,CODE($R$9)-64))))</f>
        <v/>
      </c>
      <c r="R144" s="19">
        <f>IF($R$10="","",IF(INDEX($A144:$L144,1,CODE($R$10)-64)="","",IFERROR(VALUE(TRIM(INDEX($A144:$L144,1,CODE($R$10)-64))),TRIM(INDEX($A144:$L144,1,CODE($R$10)-64)))))</f>
        <v/>
      </c>
      <c r="S144" s="19">
        <f>IF($R$11="","",IF(INDEX($A144:$L144,1,CODE($R$11)-64)="","",IFERROR(VALUE(SUBSTITUTE(TRIM(INDEX($A144:$L144,1,CODE($R$11)-64)),"%","")),TRIM(INDEX($A144:$L144,1,CODE($R$11)-64)))))</f>
        <v/>
      </c>
    </row>
    <row r="145">
      <c r="A145" s="18" t="n"/>
      <c r="B145" s="18" t="n"/>
      <c r="C145" s="18" t="n"/>
      <c r="D145" s="18" t="n"/>
      <c r="E145" s="18" t="n"/>
      <c r="F145" s="18" t="n"/>
      <c r="G145" s="18" t="n"/>
      <c r="H145" s="18" t="n"/>
      <c r="I145" s="18" t="n"/>
      <c r="J145" s="18" t="n"/>
      <c r="K145" s="18" t="n"/>
      <c r="L145" s="18" t="n"/>
      <c r="N145" s="19">
        <f>IF($R$6="","",IF(INDEX($A145:$L145,1,CODE($R$6)-64)="","",IFERROR(VALUE(TRIM(INDEX($A145:$L145,1,CODE($R$6)-64))),TRIM(INDEX($A145:$L145,1,CODE($R$6)-64)))))</f>
        <v/>
      </c>
      <c r="O145" s="19">
        <f>IF($R$7="","",IF(INDEX($A145:$L145,1,CODE($R$7)-64)="","",TRIM(INDEX($A145:$L145,1,CODE($R$7)-64))))</f>
        <v/>
      </c>
      <c r="P145" s="19">
        <f>IF($R$8="","",IF(INDEX($A145:$L145,1,CODE($R$8)-64)="","",TRIM(INDEX($A145:$L145,1,CODE($R$8)-64))))</f>
        <v/>
      </c>
      <c r="Q145" s="19">
        <f>IF($R$9="","",IF(INDEX($A145:$L145,1,CODE($R$9)-64)="","",TRIM(INDEX($A145:$L145,1,CODE($R$9)-64))))</f>
        <v/>
      </c>
      <c r="R145" s="19">
        <f>IF($R$10="","",IF(INDEX($A145:$L145,1,CODE($R$10)-64)="","",IFERROR(VALUE(TRIM(INDEX($A145:$L145,1,CODE($R$10)-64))),TRIM(INDEX($A145:$L145,1,CODE($R$10)-64)))))</f>
        <v/>
      </c>
      <c r="S145" s="19">
        <f>IF($R$11="","",IF(INDEX($A145:$L145,1,CODE($R$11)-64)="","",IFERROR(VALUE(SUBSTITUTE(TRIM(INDEX($A145:$L145,1,CODE($R$11)-64)),"%","")),TRIM(INDEX($A145:$L145,1,CODE($R$11)-64)))))</f>
        <v/>
      </c>
    </row>
    <row r="146">
      <c r="A146" s="18" t="n"/>
      <c r="B146" s="18" t="n"/>
      <c r="C146" s="18" t="n"/>
      <c r="D146" s="18" t="n"/>
      <c r="E146" s="18" t="n"/>
      <c r="F146" s="18" t="n"/>
      <c r="G146" s="18" t="n"/>
      <c r="H146" s="18" t="n"/>
      <c r="I146" s="18" t="n"/>
      <c r="J146" s="18" t="n"/>
      <c r="K146" s="18" t="n"/>
      <c r="L146" s="18" t="n"/>
      <c r="N146" s="19">
        <f>IF($R$6="","",IF(INDEX($A146:$L146,1,CODE($R$6)-64)="","",IFERROR(VALUE(TRIM(INDEX($A146:$L146,1,CODE($R$6)-64))),TRIM(INDEX($A146:$L146,1,CODE($R$6)-64)))))</f>
        <v/>
      </c>
      <c r="O146" s="19">
        <f>IF($R$7="","",IF(INDEX($A146:$L146,1,CODE($R$7)-64)="","",TRIM(INDEX($A146:$L146,1,CODE($R$7)-64))))</f>
        <v/>
      </c>
      <c r="P146" s="19">
        <f>IF($R$8="","",IF(INDEX($A146:$L146,1,CODE($R$8)-64)="","",TRIM(INDEX($A146:$L146,1,CODE($R$8)-64))))</f>
        <v/>
      </c>
      <c r="Q146" s="19">
        <f>IF($R$9="","",IF(INDEX($A146:$L146,1,CODE($R$9)-64)="","",TRIM(INDEX($A146:$L146,1,CODE($R$9)-64))))</f>
        <v/>
      </c>
      <c r="R146" s="19">
        <f>IF($R$10="","",IF(INDEX($A146:$L146,1,CODE($R$10)-64)="","",IFERROR(VALUE(TRIM(INDEX($A146:$L146,1,CODE($R$10)-64))),TRIM(INDEX($A146:$L146,1,CODE($R$10)-64)))))</f>
        <v/>
      </c>
      <c r="S146" s="19">
        <f>IF($R$11="","",IF(INDEX($A146:$L146,1,CODE($R$11)-64)="","",IFERROR(VALUE(SUBSTITUTE(TRIM(INDEX($A146:$L146,1,CODE($R$11)-64)),"%","")),TRIM(INDEX($A146:$L146,1,CODE($R$11)-64)))))</f>
        <v/>
      </c>
    </row>
    <row r="147">
      <c r="A147" s="18" t="n"/>
      <c r="B147" s="18" t="n"/>
      <c r="C147" s="18" t="n"/>
      <c r="D147" s="18" t="n"/>
      <c r="E147" s="18" t="n"/>
      <c r="F147" s="18" t="n"/>
      <c r="G147" s="18" t="n"/>
      <c r="H147" s="18" t="n"/>
      <c r="I147" s="18" t="n"/>
      <c r="J147" s="18" t="n"/>
      <c r="K147" s="18" t="n"/>
      <c r="L147" s="18" t="n"/>
      <c r="N147" s="19">
        <f>IF($R$6="","",IF(INDEX($A147:$L147,1,CODE($R$6)-64)="","",IFERROR(VALUE(TRIM(INDEX($A147:$L147,1,CODE($R$6)-64))),TRIM(INDEX($A147:$L147,1,CODE($R$6)-64)))))</f>
        <v/>
      </c>
      <c r="O147" s="19">
        <f>IF($R$7="","",IF(INDEX($A147:$L147,1,CODE($R$7)-64)="","",TRIM(INDEX($A147:$L147,1,CODE($R$7)-64))))</f>
        <v/>
      </c>
      <c r="P147" s="19">
        <f>IF($R$8="","",IF(INDEX($A147:$L147,1,CODE($R$8)-64)="","",TRIM(INDEX($A147:$L147,1,CODE($R$8)-64))))</f>
        <v/>
      </c>
      <c r="Q147" s="19">
        <f>IF($R$9="","",IF(INDEX($A147:$L147,1,CODE($R$9)-64)="","",TRIM(INDEX($A147:$L147,1,CODE($R$9)-64))))</f>
        <v/>
      </c>
      <c r="R147" s="19">
        <f>IF($R$10="","",IF(INDEX($A147:$L147,1,CODE($R$10)-64)="","",IFERROR(VALUE(TRIM(INDEX($A147:$L147,1,CODE($R$10)-64))),TRIM(INDEX($A147:$L147,1,CODE($R$10)-64)))))</f>
        <v/>
      </c>
      <c r="S147" s="19">
        <f>IF($R$11="","",IF(INDEX($A147:$L147,1,CODE($R$11)-64)="","",IFERROR(VALUE(SUBSTITUTE(TRIM(INDEX($A147:$L147,1,CODE($R$11)-64)),"%","")),TRIM(INDEX($A147:$L147,1,CODE($R$11)-64)))))</f>
        <v/>
      </c>
    </row>
    <row r="148">
      <c r="A148" s="18" t="n"/>
      <c r="B148" s="18" t="n"/>
      <c r="C148" s="18" t="n"/>
      <c r="D148" s="18" t="n"/>
      <c r="E148" s="18" t="n"/>
      <c r="F148" s="18" t="n"/>
      <c r="G148" s="18" t="n"/>
      <c r="H148" s="18" t="n"/>
      <c r="I148" s="18" t="n"/>
      <c r="J148" s="18" t="n"/>
      <c r="K148" s="18" t="n"/>
      <c r="L148" s="18" t="n"/>
      <c r="N148" s="19">
        <f>IF($R$6="","",IF(INDEX($A148:$L148,1,CODE($R$6)-64)="","",IFERROR(VALUE(TRIM(INDEX($A148:$L148,1,CODE($R$6)-64))),TRIM(INDEX($A148:$L148,1,CODE($R$6)-64)))))</f>
        <v/>
      </c>
      <c r="O148" s="19">
        <f>IF($R$7="","",IF(INDEX($A148:$L148,1,CODE($R$7)-64)="","",TRIM(INDEX($A148:$L148,1,CODE($R$7)-64))))</f>
        <v/>
      </c>
      <c r="P148" s="19">
        <f>IF($R$8="","",IF(INDEX($A148:$L148,1,CODE($R$8)-64)="","",TRIM(INDEX($A148:$L148,1,CODE($R$8)-64))))</f>
        <v/>
      </c>
      <c r="Q148" s="19">
        <f>IF($R$9="","",IF(INDEX($A148:$L148,1,CODE($R$9)-64)="","",TRIM(INDEX($A148:$L148,1,CODE($R$9)-64))))</f>
        <v/>
      </c>
      <c r="R148" s="19">
        <f>IF($R$10="","",IF(INDEX($A148:$L148,1,CODE($R$10)-64)="","",IFERROR(VALUE(TRIM(INDEX($A148:$L148,1,CODE($R$10)-64))),TRIM(INDEX($A148:$L148,1,CODE($R$10)-64)))))</f>
        <v/>
      </c>
      <c r="S148" s="19">
        <f>IF($R$11="","",IF(INDEX($A148:$L148,1,CODE($R$11)-64)="","",IFERROR(VALUE(SUBSTITUTE(TRIM(INDEX($A148:$L148,1,CODE($R$11)-64)),"%","")),TRIM(INDEX($A148:$L148,1,CODE($R$11)-64)))))</f>
        <v/>
      </c>
    </row>
    <row r="149">
      <c r="A149" s="18" t="n"/>
      <c r="B149" s="18" t="n"/>
      <c r="C149" s="18" t="n"/>
      <c r="D149" s="18" t="n"/>
      <c r="E149" s="18" t="n"/>
      <c r="F149" s="18" t="n"/>
      <c r="G149" s="18" t="n"/>
      <c r="H149" s="18" t="n"/>
      <c r="I149" s="18" t="n"/>
      <c r="J149" s="18" t="n"/>
      <c r="K149" s="18" t="n"/>
      <c r="L149" s="18" t="n"/>
      <c r="N149" s="19">
        <f>IF($R$6="","",IF(INDEX($A149:$L149,1,CODE($R$6)-64)="","",IFERROR(VALUE(TRIM(INDEX($A149:$L149,1,CODE($R$6)-64))),TRIM(INDEX($A149:$L149,1,CODE($R$6)-64)))))</f>
        <v/>
      </c>
      <c r="O149" s="19">
        <f>IF($R$7="","",IF(INDEX($A149:$L149,1,CODE($R$7)-64)="","",TRIM(INDEX($A149:$L149,1,CODE($R$7)-64))))</f>
        <v/>
      </c>
      <c r="P149" s="19">
        <f>IF($R$8="","",IF(INDEX($A149:$L149,1,CODE($R$8)-64)="","",TRIM(INDEX($A149:$L149,1,CODE($R$8)-64))))</f>
        <v/>
      </c>
      <c r="Q149" s="19">
        <f>IF($R$9="","",IF(INDEX($A149:$L149,1,CODE($R$9)-64)="","",TRIM(INDEX($A149:$L149,1,CODE($R$9)-64))))</f>
        <v/>
      </c>
      <c r="R149" s="19">
        <f>IF($R$10="","",IF(INDEX($A149:$L149,1,CODE($R$10)-64)="","",IFERROR(VALUE(TRIM(INDEX($A149:$L149,1,CODE($R$10)-64))),TRIM(INDEX($A149:$L149,1,CODE($R$10)-64)))))</f>
        <v/>
      </c>
      <c r="S149" s="19">
        <f>IF($R$11="","",IF(INDEX($A149:$L149,1,CODE($R$11)-64)="","",IFERROR(VALUE(SUBSTITUTE(TRIM(INDEX($A149:$L149,1,CODE($R$11)-64)),"%","")),TRIM(INDEX($A149:$L149,1,CODE($R$11)-64)))))</f>
        <v/>
      </c>
    </row>
    <row r="150">
      <c r="A150" s="18" t="n"/>
      <c r="B150" s="18" t="n"/>
      <c r="C150" s="18" t="n"/>
      <c r="D150" s="18" t="n"/>
      <c r="E150" s="18" t="n"/>
      <c r="F150" s="18" t="n"/>
      <c r="G150" s="18" t="n"/>
      <c r="H150" s="18" t="n"/>
      <c r="I150" s="18" t="n"/>
      <c r="J150" s="18" t="n"/>
      <c r="K150" s="18" t="n"/>
      <c r="L150" s="18" t="n"/>
      <c r="N150" s="19">
        <f>IF($R$6="","",IF(INDEX($A150:$L150,1,CODE($R$6)-64)="","",IFERROR(VALUE(TRIM(INDEX($A150:$L150,1,CODE($R$6)-64))),TRIM(INDEX($A150:$L150,1,CODE($R$6)-64)))))</f>
        <v/>
      </c>
      <c r="O150" s="19">
        <f>IF($R$7="","",IF(INDEX($A150:$L150,1,CODE($R$7)-64)="","",TRIM(INDEX($A150:$L150,1,CODE($R$7)-64))))</f>
        <v/>
      </c>
      <c r="P150" s="19">
        <f>IF($R$8="","",IF(INDEX($A150:$L150,1,CODE($R$8)-64)="","",TRIM(INDEX($A150:$L150,1,CODE($R$8)-64))))</f>
        <v/>
      </c>
      <c r="Q150" s="19">
        <f>IF($R$9="","",IF(INDEX($A150:$L150,1,CODE($R$9)-64)="","",TRIM(INDEX($A150:$L150,1,CODE($R$9)-64))))</f>
        <v/>
      </c>
      <c r="R150" s="19">
        <f>IF($R$10="","",IF(INDEX($A150:$L150,1,CODE($R$10)-64)="","",IFERROR(VALUE(TRIM(INDEX($A150:$L150,1,CODE($R$10)-64))),TRIM(INDEX($A150:$L150,1,CODE($R$10)-64)))))</f>
        <v/>
      </c>
      <c r="S150" s="19">
        <f>IF($R$11="","",IF(INDEX($A150:$L150,1,CODE($R$11)-64)="","",IFERROR(VALUE(SUBSTITUTE(TRIM(INDEX($A150:$L150,1,CODE($R$11)-64)),"%","")),TRIM(INDEX($A150:$L150,1,CODE($R$11)-64)))))</f>
        <v/>
      </c>
    </row>
    <row r="151">
      <c r="A151" s="18" t="n"/>
      <c r="B151" s="18" t="n"/>
      <c r="C151" s="18" t="n"/>
      <c r="D151" s="18" t="n"/>
      <c r="E151" s="18" t="n"/>
      <c r="F151" s="18" t="n"/>
      <c r="G151" s="18" t="n"/>
      <c r="H151" s="18" t="n"/>
      <c r="I151" s="18" t="n"/>
      <c r="J151" s="18" t="n"/>
      <c r="K151" s="18" t="n"/>
      <c r="L151" s="18" t="n"/>
      <c r="N151" s="19">
        <f>IF($R$6="","",IF(INDEX($A151:$L151,1,CODE($R$6)-64)="","",IFERROR(VALUE(TRIM(INDEX($A151:$L151,1,CODE($R$6)-64))),TRIM(INDEX($A151:$L151,1,CODE($R$6)-64)))))</f>
        <v/>
      </c>
      <c r="O151" s="19">
        <f>IF($R$7="","",IF(INDEX($A151:$L151,1,CODE($R$7)-64)="","",TRIM(INDEX($A151:$L151,1,CODE($R$7)-64))))</f>
        <v/>
      </c>
      <c r="P151" s="19">
        <f>IF($R$8="","",IF(INDEX($A151:$L151,1,CODE($R$8)-64)="","",TRIM(INDEX($A151:$L151,1,CODE($R$8)-64))))</f>
        <v/>
      </c>
      <c r="Q151" s="19">
        <f>IF($R$9="","",IF(INDEX($A151:$L151,1,CODE($R$9)-64)="","",TRIM(INDEX($A151:$L151,1,CODE($R$9)-64))))</f>
        <v/>
      </c>
      <c r="R151" s="19">
        <f>IF($R$10="","",IF(INDEX($A151:$L151,1,CODE($R$10)-64)="","",IFERROR(VALUE(TRIM(INDEX($A151:$L151,1,CODE($R$10)-64))),TRIM(INDEX($A151:$L151,1,CODE($R$10)-64)))))</f>
        <v/>
      </c>
      <c r="S151" s="19">
        <f>IF($R$11="","",IF(INDEX($A151:$L151,1,CODE($R$11)-64)="","",IFERROR(VALUE(SUBSTITUTE(TRIM(INDEX($A151:$L151,1,CODE($R$11)-64)),"%","")),TRIM(INDEX($A151:$L151,1,CODE($R$11)-64)))))</f>
        <v/>
      </c>
    </row>
    <row r="152">
      <c r="A152" s="18" t="n"/>
      <c r="B152" s="18" t="n"/>
      <c r="C152" s="18" t="n"/>
      <c r="D152" s="18" t="n"/>
      <c r="E152" s="18" t="n"/>
      <c r="F152" s="18" t="n"/>
      <c r="G152" s="18" t="n"/>
      <c r="H152" s="18" t="n"/>
      <c r="I152" s="18" t="n"/>
      <c r="J152" s="18" t="n"/>
      <c r="K152" s="18" t="n"/>
      <c r="L152" s="18" t="n"/>
      <c r="N152" s="19">
        <f>IF($R$6="","",IF(INDEX($A152:$L152,1,CODE($R$6)-64)="","",IFERROR(VALUE(TRIM(INDEX($A152:$L152,1,CODE($R$6)-64))),TRIM(INDEX($A152:$L152,1,CODE($R$6)-64)))))</f>
        <v/>
      </c>
      <c r="O152" s="19">
        <f>IF($R$7="","",IF(INDEX($A152:$L152,1,CODE($R$7)-64)="","",TRIM(INDEX($A152:$L152,1,CODE($R$7)-64))))</f>
        <v/>
      </c>
      <c r="P152" s="19">
        <f>IF($R$8="","",IF(INDEX($A152:$L152,1,CODE($R$8)-64)="","",TRIM(INDEX($A152:$L152,1,CODE($R$8)-64))))</f>
        <v/>
      </c>
      <c r="Q152" s="19">
        <f>IF($R$9="","",IF(INDEX($A152:$L152,1,CODE($R$9)-64)="","",TRIM(INDEX($A152:$L152,1,CODE($R$9)-64))))</f>
        <v/>
      </c>
      <c r="R152" s="19">
        <f>IF($R$10="","",IF(INDEX($A152:$L152,1,CODE($R$10)-64)="","",IFERROR(VALUE(TRIM(INDEX($A152:$L152,1,CODE($R$10)-64))),TRIM(INDEX($A152:$L152,1,CODE($R$10)-64)))))</f>
        <v/>
      </c>
      <c r="S152" s="19">
        <f>IF($R$11="","",IF(INDEX($A152:$L152,1,CODE($R$11)-64)="","",IFERROR(VALUE(SUBSTITUTE(TRIM(INDEX($A152:$L152,1,CODE($R$11)-64)),"%","")),TRIM(INDEX($A152:$L152,1,CODE($R$11)-64)))))</f>
        <v/>
      </c>
    </row>
    <row r="153">
      <c r="A153" s="18" t="n"/>
      <c r="B153" s="18" t="n"/>
      <c r="C153" s="18" t="n"/>
      <c r="D153" s="18" t="n"/>
      <c r="E153" s="18" t="n"/>
      <c r="F153" s="18" t="n"/>
      <c r="G153" s="18" t="n"/>
      <c r="H153" s="18" t="n"/>
      <c r="I153" s="18" t="n"/>
      <c r="J153" s="18" t="n"/>
      <c r="K153" s="18" t="n"/>
      <c r="L153" s="18" t="n"/>
      <c r="N153" s="19">
        <f>IF($R$6="","",IF(INDEX($A153:$L153,1,CODE($R$6)-64)="","",IFERROR(VALUE(TRIM(INDEX($A153:$L153,1,CODE($R$6)-64))),TRIM(INDEX($A153:$L153,1,CODE($R$6)-64)))))</f>
        <v/>
      </c>
      <c r="O153" s="19">
        <f>IF($R$7="","",IF(INDEX($A153:$L153,1,CODE($R$7)-64)="","",TRIM(INDEX($A153:$L153,1,CODE($R$7)-64))))</f>
        <v/>
      </c>
      <c r="P153" s="19">
        <f>IF($R$8="","",IF(INDEX($A153:$L153,1,CODE($R$8)-64)="","",TRIM(INDEX($A153:$L153,1,CODE($R$8)-64))))</f>
        <v/>
      </c>
      <c r="Q153" s="19">
        <f>IF($R$9="","",IF(INDEX($A153:$L153,1,CODE($R$9)-64)="","",TRIM(INDEX($A153:$L153,1,CODE($R$9)-64))))</f>
        <v/>
      </c>
      <c r="R153" s="19">
        <f>IF($R$10="","",IF(INDEX($A153:$L153,1,CODE($R$10)-64)="","",IFERROR(VALUE(TRIM(INDEX($A153:$L153,1,CODE($R$10)-64))),TRIM(INDEX($A153:$L153,1,CODE($R$10)-64)))))</f>
        <v/>
      </c>
      <c r="S153" s="19">
        <f>IF($R$11="","",IF(INDEX($A153:$L153,1,CODE($R$11)-64)="","",IFERROR(VALUE(SUBSTITUTE(TRIM(INDEX($A153:$L153,1,CODE($R$11)-64)),"%","")),TRIM(INDEX($A153:$L153,1,CODE($R$11)-64)))))</f>
        <v/>
      </c>
    </row>
    <row r="154">
      <c r="A154" s="18" t="n"/>
      <c r="B154" s="18" t="n"/>
      <c r="C154" s="18" t="n"/>
      <c r="D154" s="18" t="n"/>
      <c r="E154" s="18" t="n"/>
      <c r="F154" s="18" t="n"/>
      <c r="G154" s="18" t="n"/>
      <c r="H154" s="18" t="n"/>
      <c r="I154" s="18" t="n"/>
      <c r="J154" s="18" t="n"/>
      <c r="K154" s="18" t="n"/>
      <c r="L154" s="18" t="n"/>
      <c r="N154" s="19">
        <f>IF($R$6="","",IF(INDEX($A154:$L154,1,CODE($R$6)-64)="","",IFERROR(VALUE(TRIM(INDEX($A154:$L154,1,CODE($R$6)-64))),TRIM(INDEX($A154:$L154,1,CODE($R$6)-64)))))</f>
        <v/>
      </c>
      <c r="O154" s="19">
        <f>IF($R$7="","",IF(INDEX($A154:$L154,1,CODE($R$7)-64)="","",TRIM(INDEX($A154:$L154,1,CODE($R$7)-64))))</f>
        <v/>
      </c>
      <c r="P154" s="19">
        <f>IF($R$8="","",IF(INDEX($A154:$L154,1,CODE($R$8)-64)="","",TRIM(INDEX($A154:$L154,1,CODE($R$8)-64))))</f>
        <v/>
      </c>
      <c r="Q154" s="19">
        <f>IF($R$9="","",IF(INDEX($A154:$L154,1,CODE($R$9)-64)="","",TRIM(INDEX($A154:$L154,1,CODE($R$9)-64))))</f>
        <v/>
      </c>
      <c r="R154" s="19">
        <f>IF($R$10="","",IF(INDEX($A154:$L154,1,CODE($R$10)-64)="","",IFERROR(VALUE(TRIM(INDEX($A154:$L154,1,CODE($R$10)-64))),TRIM(INDEX($A154:$L154,1,CODE($R$10)-64)))))</f>
        <v/>
      </c>
      <c r="S154" s="19">
        <f>IF($R$11="","",IF(INDEX($A154:$L154,1,CODE($R$11)-64)="","",IFERROR(VALUE(SUBSTITUTE(TRIM(INDEX($A154:$L154,1,CODE($R$11)-64)),"%","")),TRIM(INDEX($A154:$L154,1,CODE($R$11)-64)))))</f>
        <v/>
      </c>
    </row>
    <row r="155">
      <c r="A155" s="18" t="n"/>
      <c r="B155" s="18" t="n"/>
      <c r="C155" s="18" t="n"/>
      <c r="D155" s="18" t="n"/>
      <c r="E155" s="18" t="n"/>
      <c r="F155" s="18" t="n"/>
      <c r="G155" s="18" t="n"/>
      <c r="H155" s="18" t="n"/>
      <c r="I155" s="18" t="n"/>
      <c r="J155" s="18" t="n"/>
      <c r="K155" s="18" t="n"/>
      <c r="L155" s="18" t="n"/>
      <c r="N155" s="19">
        <f>IF($R$6="","",IF(INDEX($A155:$L155,1,CODE($R$6)-64)="","",IFERROR(VALUE(TRIM(INDEX($A155:$L155,1,CODE($R$6)-64))),TRIM(INDEX($A155:$L155,1,CODE($R$6)-64)))))</f>
        <v/>
      </c>
      <c r="O155" s="19">
        <f>IF($R$7="","",IF(INDEX($A155:$L155,1,CODE($R$7)-64)="","",TRIM(INDEX($A155:$L155,1,CODE($R$7)-64))))</f>
        <v/>
      </c>
      <c r="P155" s="19">
        <f>IF($R$8="","",IF(INDEX($A155:$L155,1,CODE($R$8)-64)="","",TRIM(INDEX($A155:$L155,1,CODE($R$8)-64))))</f>
        <v/>
      </c>
      <c r="Q155" s="19">
        <f>IF($R$9="","",IF(INDEX($A155:$L155,1,CODE($R$9)-64)="","",TRIM(INDEX($A155:$L155,1,CODE($R$9)-64))))</f>
        <v/>
      </c>
      <c r="R155" s="19">
        <f>IF($R$10="","",IF(INDEX($A155:$L155,1,CODE($R$10)-64)="","",IFERROR(VALUE(TRIM(INDEX($A155:$L155,1,CODE($R$10)-64))),TRIM(INDEX($A155:$L155,1,CODE($R$10)-64)))))</f>
        <v/>
      </c>
      <c r="S155" s="19">
        <f>IF($R$11="","",IF(INDEX($A155:$L155,1,CODE($R$11)-64)="","",IFERROR(VALUE(SUBSTITUTE(TRIM(INDEX($A155:$L155,1,CODE($R$11)-64)),"%","")),TRIM(INDEX($A155:$L155,1,CODE($R$11)-64)))))</f>
        <v/>
      </c>
    </row>
    <row r="156">
      <c r="A156" s="18" t="n"/>
      <c r="B156" s="18" t="n"/>
      <c r="C156" s="18" t="n"/>
      <c r="D156" s="18" t="n"/>
      <c r="E156" s="18" t="n"/>
      <c r="F156" s="18" t="n"/>
      <c r="G156" s="18" t="n"/>
      <c r="H156" s="18" t="n"/>
      <c r="I156" s="18" t="n"/>
      <c r="J156" s="18" t="n"/>
      <c r="K156" s="18" t="n"/>
      <c r="L156" s="18" t="n"/>
      <c r="N156" s="19">
        <f>IF($R$6="","",IF(INDEX($A156:$L156,1,CODE($R$6)-64)="","",IFERROR(VALUE(TRIM(INDEX($A156:$L156,1,CODE($R$6)-64))),TRIM(INDEX($A156:$L156,1,CODE($R$6)-64)))))</f>
        <v/>
      </c>
      <c r="O156" s="19">
        <f>IF($R$7="","",IF(INDEX($A156:$L156,1,CODE($R$7)-64)="","",TRIM(INDEX($A156:$L156,1,CODE($R$7)-64))))</f>
        <v/>
      </c>
      <c r="P156" s="19">
        <f>IF($R$8="","",IF(INDEX($A156:$L156,1,CODE($R$8)-64)="","",TRIM(INDEX($A156:$L156,1,CODE($R$8)-64))))</f>
        <v/>
      </c>
      <c r="Q156" s="19">
        <f>IF($R$9="","",IF(INDEX($A156:$L156,1,CODE($R$9)-64)="","",TRIM(INDEX($A156:$L156,1,CODE($R$9)-64))))</f>
        <v/>
      </c>
      <c r="R156" s="19">
        <f>IF($R$10="","",IF(INDEX($A156:$L156,1,CODE($R$10)-64)="","",IFERROR(VALUE(TRIM(INDEX($A156:$L156,1,CODE($R$10)-64))),TRIM(INDEX($A156:$L156,1,CODE($R$10)-64)))))</f>
        <v/>
      </c>
      <c r="S156" s="19">
        <f>IF($R$11="","",IF(INDEX($A156:$L156,1,CODE($R$11)-64)="","",IFERROR(VALUE(SUBSTITUTE(TRIM(INDEX($A156:$L156,1,CODE($R$11)-64)),"%","")),TRIM(INDEX($A156:$L156,1,CODE($R$11)-64)))))</f>
        <v/>
      </c>
    </row>
    <row r="157">
      <c r="A157" s="18" t="n"/>
      <c r="B157" s="18" t="n"/>
      <c r="C157" s="18" t="n"/>
      <c r="D157" s="18" t="n"/>
      <c r="E157" s="18" t="n"/>
      <c r="F157" s="18" t="n"/>
      <c r="G157" s="18" t="n"/>
      <c r="H157" s="18" t="n"/>
      <c r="I157" s="18" t="n"/>
      <c r="J157" s="18" t="n"/>
      <c r="K157" s="18" t="n"/>
      <c r="L157" s="18" t="n"/>
      <c r="N157" s="19">
        <f>IF($R$6="","",IF(INDEX($A157:$L157,1,CODE($R$6)-64)="","",IFERROR(VALUE(TRIM(INDEX($A157:$L157,1,CODE($R$6)-64))),TRIM(INDEX($A157:$L157,1,CODE($R$6)-64)))))</f>
        <v/>
      </c>
      <c r="O157" s="19">
        <f>IF($R$7="","",IF(INDEX($A157:$L157,1,CODE($R$7)-64)="","",TRIM(INDEX($A157:$L157,1,CODE($R$7)-64))))</f>
        <v/>
      </c>
      <c r="P157" s="19">
        <f>IF($R$8="","",IF(INDEX($A157:$L157,1,CODE($R$8)-64)="","",TRIM(INDEX($A157:$L157,1,CODE($R$8)-64))))</f>
        <v/>
      </c>
      <c r="Q157" s="19">
        <f>IF($R$9="","",IF(INDEX($A157:$L157,1,CODE($R$9)-64)="","",TRIM(INDEX($A157:$L157,1,CODE($R$9)-64))))</f>
        <v/>
      </c>
      <c r="R157" s="19">
        <f>IF($R$10="","",IF(INDEX($A157:$L157,1,CODE($R$10)-64)="","",IFERROR(VALUE(TRIM(INDEX($A157:$L157,1,CODE($R$10)-64))),TRIM(INDEX($A157:$L157,1,CODE($R$10)-64)))))</f>
        <v/>
      </c>
      <c r="S157" s="19">
        <f>IF($R$11="","",IF(INDEX($A157:$L157,1,CODE($R$11)-64)="","",IFERROR(VALUE(SUBSTITUTE(TRIM(INDEX($A157:$L157,1,CODE($R$11)-64)),"%","")),TRIM(INDEX($A157:$L157,1,CODE($R$11)-64)))))</f>
        <v/>
      </c>
    </row>
    <row r="158">
      <c r="A158" s="18" t="n"/>
      <c r="B158" s="18" t="n"/>
      <c r="C158" s="18" t="n"/>
      <c r="D158" s="18" t="n"/>
      <c r="E158" s="18" t="n"/>
      <c r="F158" s="18" t="n"/>
      <c r="G158" s="18" t="n"/>
      <c r="H158" s="18" t="n"/>
      <c r="I158" s="18" t="n"/>
      <c r="J158" s="18" t="n"/>
      <c r="K158" s="18" t="n"/>
      <c r="L158" s="18" t="n"/>
      <c r="N158" s="19">
        <f>IF($R$6="","",IF(INDEX($A158:$L158,1,CODE($R$6)-64)="","",IFERROR(VALUE(TRIM(INDEX($A158:$L158,1,CODE($R$6)-64))),TRIM(INDEX($A158:$L158,1,CODE($R$6)-64)))))</f>
        <v/>
      </c>
      <c r="O158" s="19">
        <f>IF($R$7="","",IF(INDEX($A158:$L158,1,CODE($R$7)-64)="","",TRIM(INDEX($A158:$L158,1,CODE($R$7)-64))))</f>
        <v/>
      </c>
      <c r="P158" s="19">
        <f>IF($R$8="","",IF(INDEX($A158:$L158,1,CODE($R$8)-64)="","",TRIM(INDEX($A158:$L158,1,CODE($R$8)-64))))</f>
        <v/>
      </c>
      <c r="Q158" s="19">
        <f>IF($R$9="","",IF(INDEX($A158:$L158,1,CODE($R$9)-64)="","",TRIM(INDEX($A158:$L158,1,CODE($R$9)-64))))</f>
        <v/>
      </c>
      <c r="R158" s="19">
        <f>IF($R$10="","",IF(INDEX($A158:$L158,1,CODE($R$10)-64)="","",IFERROR(VALUE(TRIM(INDEX($A158:$L158,1,CODE($R$10)-64))),TRIM(INDEX($A158:$L158,1,CODE($R$10)-64)))))</f>
        <v/>
      </c>
      <c r="S158" s="19">
        <f>IF($R$11="","",IF(INDEX($A158:$L158,1,CODE($R$11)-64)="","",IFERROR(VALUE(SUBSTITUTE(TRIM(INDEX($A158:$L158,1,CODE($R$11)-64)),"%","")),TRIM(INDEX($A158:$L158,1,CODE($R$11)-64)))))</f>
        <v/>
      </c>
    </row>
    <row r="159">
      <c r="A159" s="18" t="n"/>
      <c r="B159" s="18" t="n"/>
      <c r="C159" s="18" t="n"/>
      <c r="D159" s="18" t="n"/>
      <c r="E159" s="18" t="n"/>
      <c r="F159" s="18" t="n"/>
      <c r="G159" s="18" t="n"/>
      <c r="H159" s="18" t="n"/>
      <c r="I159" s="18" t="n"/>
      <c r="J159" s="18" t="n"/>
      <c r="K159" s="18" t="n"/>
      <c r="L159" s="18" t="n"/>
      <c r="N159" s="19">
        <f>IF($R$6="","",IF(INDEX($A159:$L159,1,CODE($R$6)-64)="","",IFERROR(VALUE(TRIM(INDEX($A159:$L159,1,CODE($R$6)-64))),TRIM(INDEX($A159:$L159,1,CODE($R$6)-64)))))</f>
        <v/>
      </c>
      <c r="O159" s="19">
        <f>IF($R$7="","",IF(INDEX($A159:$L159,1,CODE($R$7)-64)="","",TRIM(INDEX($A159:$L159,1,CODE($R$7)-64))))</f>
        <v/>
      </c>
      <c r="P159" s="19">
        <f>IF($R$8="","",IF(INDEX($A159:$L159,1,CODE($R$8)-64)="","",TRIM(INDEX($A159:$L159,1,CODE($R$8)-64))))</f>
        <v/>
      </c>
      <c r="Q159" s="19">
        <f>IF($R$9="","",IF(INDEX($A159:$L159,1,CODE($R$9)-64)="","",TRIM(INDEX($A159:$L159,1,CODE($R$9)-64))))</f>
        <v/>
      </c>
      <c r="R159" s="19">
        <f>IF($R$10="","",IF(INDEX($A159:$L159,1,CODE($R$10)-64)="","",IFERROR(VALUE(TRIM(INDEX($A159:$L159,1,CODE($R$10)-64))),TRIM(INDEX($A159:$L159,1,CODE($R$10)-64)))))</f>
        <v/>
      </c>
      <c r="S159" s="19">
        <f>IF($R$11="","",IF(INDEX($A159:$L159,1,CODE($R$11)-64)="","",IFERROR(VALUE(SUBSTITUTE(TRIM(INDEX($A159:$L159,1,CODE($R$11)-64)),"%","")),TRIM(INDEX($A159:$L159,1,CODE($R$11)-64)))))</f>
        <v/>
      </c>
    </row>
    <row r="160">
      <c r="A160" s="18" t="n"/>
      <c r="B160" s="18" t="n"/>
      <c r="C160" s="18" t="n"/>
      <c r="D160" s="18" t="n"/>
      <c r="E160" s="18" t="n"/>
      <c r="F160" s="18" t="n"/>
      <c r="G160" s="18" t="n"/>
      <c r="H160" s="18" t="n"/>
      <c r="I160" s="18" t="n"/>
      <c r="J160" s="18" t="n"/>
      <c r="K160" s="18" t="n"/>
      <c r="L160" s="18" t="n"/>
      <c r="N160" s="19">
        <f>IF($R$6="","",IF(INDEX($A160:$L160,1,CODE($R$6)-64)="","",IFERROR(VALUE(TRIM(INDEX($A160:$L160,1,CODE($R$6)-64))),TRIM(INDEX($A160:$L160,1,CODE($R$6)-64)))))</f>
        <v/>
      </c>
      <c r="O160" s="19">
        <f>IF($R$7="","",IF(INDEX($A160:$L160,1,CODE($R$7)-64)="","",TRIM(INDEX($A160:$L160,1,CODE($R$7)-64))))</f>
        <v/>
      </c>
      <c r="P160" s="19">
        <f>IF($R$8="","",IF(INDEX($A160:$L160,1,CODE($R$8)-64)="","",TRIM(INDEX($A160:$L160,1,CODE($R$8)-64))))</f>
        <v/>
      </c>
      <c r="Q160" s="19">
        <f>IF($R$9="","",IF(INDEX($A160:$L160,1,CODE($R$9)-64)="","",TRIM(INDEX($A160:$L160,1,CODE($R$9)-64))))</f>
        <v/>
      </c>
      <c r="R160" s="19">
        <f>IF($R$10="","",IF(INDEX($A160:$L160,1,CODE($R$10)-64)="","",IFERROR(VALUE(TRIM(INDEX($A160:$L160,1,CODE($R$10)-64))),TRIM(INDEX($A160:$L160,1,CODE($R$10)-64)))))</f>
        <v/>
      </c>
      <c r="S160" s="19">
        <f>IF($R$11="","",IF(INDEX($A160:$L160,1,CODE($R$11)-64)="","",IFERROR(VALUE(SUBSTITUTE(TRIM(INDEX($A160:$L160,1,CODE($R$11)-64)),"%","")),TRIM(INDEX($A160:$L160,1,CODE($R$11)-64)))))</f>
        <v/>
      </c>
    </row>
    <row r="161">
      <c r="A161" s="18" t="n"/>
      <c r="B161" s="18" t="n"/>
      <c r="C161" s="18" t="n"/>
      <c r="D161" s="18" t="n"/>
      <c r="E161" s="18" t="n"/>
      <c r="F161" s="18" t="n"/>
      <c r="G161" s="18" t="n"/>
      <c r="H161" s="18" t="n"/>
      <c r="I161" s="18" t="n"/>
      <c r="J161" s="18" t="n"/>
      <c r="K161" s="18" t="n"/>
      <c r="L161" s="18" t="n"/>
      <c r="N161" s="19">
        <f>IF($R$6="","",IF(INDEX($A161:$L161,1,CODE($R$6)-64)="","",IFERROR(VALUE(TRIM(INDEX($A161:$L161,1,CODE($R$6)-64))),TRIM(INDEX($A161:$L161,1,CODE($R$6)-64)))))</f>
        <v/>
      </c>
      <c r="O161" s="19">
        <f>IF($R$7="","",IF(INDEX($A161:$L161,1,CODE($R$7)-64)="","",TRIM(INDEX($A161:$L161,1,CODE($R$7)-64))))</f>
        <v/>
      </c>
      <c r="P161" s="19">
        <f>IF($R$8="","",IF(INDEX($A161:$L161,1,CODE($R$8)-64)="","",TRIM(INDEX($A161:$L161,1,CODE($R$8)-64))))</f>
        <v/>
      </c>
      <c r="Q161" s="19">
        <f>IF($R$9="","",IF(INDEX($A161:$L161,1,CODE($R$9)-64)="","",TRIM(INDEX($A161:$L161,1,CODE($R$9)-64))))</f>
        <v/>
      </c>
      <c r="R161" s="19">
        <f>IF($R$10="","",IF(INDEX($A161:$L161,1,CODE($R$10)-64)="","",IFERROR(VALUE(TRIM(INDEX($A161:$L161,1,CODE($R$10)-64))),TRIM(INDEX($A161:$L161,1,CODE($R$10)-64)))))</f>
        <v/>
      </c>
      <c r="S161" s="19">
        <f>IF($R$11="","",IF(INDEX($A161:$L161,1,CODE($R$11)-64)="","",IFERROR(VALUE(SUBSTITUTE(TRIM(INDEX($A161:$L161,1,CODE($R$11)-64)),"%","")),TRIM(INDEX($A161:$L161,1,CODE($R$11)-64)))))</f>
        <v/>
      </c>
    </row>
    <row r="162">
      <c r="A162" s="18" t="n"/>
      <c r="B162" s="18" t="n"/>
      <c r="C162" s="18" t="n"/>
      <c r="D162" s="18" t="n"/>
      <c r="E162" s="18" t="n"/>
      <c r="F162" s="18" t="n"/>
      <c r="G162" s="18" t="n"/>
      <c r="H162" s="18" t="n"/>
      <c r="I162" s="18" t="n"/>
      <c r="J162" s="18" t="n"/>
      <c r="K162" s="18" t="n"/>
      <c r="L162" s="18" t="n"/>
      <c r="N162" s="19">
        <f>IF($R$6="","",IF(INDEX($A162:$L162,1,CODE($R$6)-64)="","",IFERROR(VALUE(TRIM(INDEX($A162:$L162,1,CODE($R$6)-64))),TRIM(INDEX($A162:$L162,1,CODE($R$6)-64)))))</f>
        <v/>
      </c>
      <c r="O162" s="19">
        <f>IF($R$7="","",IF(INDEX($A162:$L162,1,CODE($R$7)-64)="","",TRIM(INDEX($A162:$L162,1,CODE($R$7)-64))))</f>
        <v/>
      </c>
      <c r="P162" s="19">
        <f>IF($R$8="","",IF(INDEX($A162:$L162,1,CODE($R$8)-64)="","",TRIM(INDEX($A162:$L162,1,CODE($R$8)-64))))</f>
        <v/>
      </c>
      <c r="Q162" s="19">
        <f>IF($R$9="","",IF(INDEX($A162:$L162,1,CODE($R$9)-64)="","",TRIM(INDEX($A162:$L162,1,CODE($R$9)-64))))</f>
        <v/>
      </c>
      <c r="R162" s="19">
        <f>IF($R$10="","",IF(INDEX($A162:$L162,1,CODE($R$10)-64)="","",IFERROR(VALUE(TRIM(INDEX($A162:$L162,1,CODE($R$10)-64))),TRIM(INDEX($A162:$L162,1,CODE($R$10)-64)))))</f>
        <v/>
      </c>
      <c r="S162" s="19">
        <f>IF($R$11="","",IF(INDEX($A162:$L162,1,CODE($R$11)-64)="","",IFERROR(VALUE(SUBSTITUTE(TRIM(INDEX($A162:$L162,1,CODE($R$11)-64)),"%","")),TRIM(INDEX($A162:$L162,1,CODE($R$11)-64)))))</f>
        <v/>
      </c>
    </row>
    <row r="163">
      <c r="A163" s="18" t="n"/>
      <c r="B163" s="18" t="n"/>
      <c r="C163" s="18" t="n"/>
      <c r="D163" s="18" t="n"/>
      <c r="E163" s="18" t="n"/>
      <c r="F163" s="18" t="n"/>
      <c r="G163" s="18" t="n"/>
      <c r="H163" s="18" t="n"/>
      <c r="I163" s="18" t="n"/>
      <c r="J163" s="18" t="n"/>
      <c r="K163" s="18" t="n"/>
      <c r="L163" s="18" t="n"/>
      <c r="N163" s="19">
        <f>IF($R$6="","",IF(INDEX($A163:$L163,1,CODE($R$6)-64)="","",IFERROR(VALUE(TRIM(INDEX($A163:$L163,1,CODE($R$6)-64))),TRIM(INDEX($A163:$L163,1,CODE($R$6)-64)))))</f>
        <v/>
      </c>
      <c r="O163" s="19">
        <f>IF($R$7="","",IF(INDEX($A163:$L163,1,CODE($R$7)-64)="","",TRIM(INDEX($A163:$L163,1,CODE($R$7)-64))))</f>
        <v/>
      </c>
      <c r="P163" s="19">
        <f>IF($R$8="","",IF(INDEX($A163:$L163,1,CODE($R$8)-64)="","",TRIM(INDEX($A163:$L163,1,CODE($R$8)-64))))</f>
        <v/>
      </c>
      <c r="Q163" s="19">
        <f>IF($R$9="","",IF(INDEX($A163:$L163,1,CODE($R$9)-64)="","",TRIM(INDEX($A163:$L163,1,CODE($R$9)-64))))</f>
        <v/>
      </c>
      <c r="R163" s="19">
        <f>IF($R$10="","",IF(INDEX($A163:$L163,1,CODE($R$10)-64)="","",IFERROR(VALUE(TRIM(INDEX($A163:$L163,1,CODE($R$10)-64))),TRIM(INDEX($A163:$L163,1,CODE($R$10)-64)))))</f>
        <v/>
      </c>
      <c r="S163" s="19">
        <f>IF($R$11="","",IF(INDEX($A163:$L163,1,CODE($R$11)-64)="","",IFERROR(VALUE(SUBSTITUTE(TRIM(INDEX($A163:$L163,1,CODE($R$11)-64)),"%","")),TRIM(INDEX($A163:$L163,1,CODE($R$11)-64)))))</f>
        <v/>
      </c>
    </row>
    <row r="164">
      <c r="A164" s="18" t="n"/>
      <c r="B164" s="18" t="n"/>
      <c r="C164" s="18" t="n"/>
      <c r="D164" s="18" t="n"/>
      <c r="E164" s="18" t="n"/>
      <c r="F164" s="18" t="n"/>
      <c r="G164" s="18" t="n"/>
      <c r="H164" s="18" t="n"/>
      <c r="I164" s="18" t="n"/>
      <c r="J164" s="18" t="n"/>
      <c r="K164" s="18" t="n"/>
      <c r="L164" s="18" t="n"/>
      <c r="N164" s="19">
        <f>IF($R$6="","",IF(INDEX($A164:$L164,1,CODE($R$6)-64)="","",IFERROR(VALUE(TRIM(INDEX($A164:$L164,1,CODE($R$6)-64))),TRIM(INDEX($A164:$L164,1,CODE($R$6)-64)))))</f>
        <v/>
      </c>
      <c r="O164" s="19">
        <f>IF($R$7="","",IF(INDEX($A164:$L164,1,CODE($R$7)-64)="","",TRIM(INDEX($A164:$L164,1,CODE($R$7)-64))))</f>
        <v/>
      </c>
      <c r="P164" s="19">
        <f>IF($R$8="","",IF(INDEX($A164:$L164,1,CODE($R$8)-64)="","",TRIM(INDEX($A164:$L164,1,CODE($R$8)-64))))</f>
        <v/>
      </c>
      <c r="Q164" s="19">
        <f>IF($R$9="","",IF(INDEX($A164:$L164,1,CODE($R$9)-64)="","",TRIM(INDEX($A164:$L164,1,CODE($R$9)-64))))</f>
        <v/>
      </c>
      <c r="R164" s="19">
        <f>IF($R$10="","",IF(INDEX($A164:$L164,1,CODE($R$10)-64)="","",IFERROR(VALUE(TRIM(INDEX($A164:$L164,1,CODE($R$10)-64))),TRIM(INDEX($A164:$L164,1,CODE($R$10)-64)))))</f>
        <v/>
      </c>
      <c r="S164" s="19">
        <f>IF($R$11="","",IF(INDEX($A164:$L164,1,CODE($R$11)-64)="","",IFERROR(VALUE(SUBSTITUTE(TRIM(INDEX($A164:$L164,1,CODE($R$11)-64)),"%","")),TRIM(INDEX($A164:$L164,1,CODE($R$11)-64)))))</f>
        <v/>
      </c>
    </row>
    <row r="165">
      <c r="A165" s="18" t="n"/>
      <c r="B165" s="18" t="n"/>
      <c r="C165" s="18" t="n"/>
      <c r="D165" s="18" t="n"/>
      <c r="E165" s="18" t="n"/>
      <c r="F165" s="18" t="n"/>
      <c r="G165" s="18" t="n"/>
      <c r="H165" s="18" t="n"/>
      <c r="I165" s="18" t="n"/>
      <c r="J165" s="18" t="n"/>
      <c r="K165" s="18" t="n"/>
      <c r="L165" s="18" t="n"/>
      <c r="N165" s="19">
        <f>IF($R$6="","",IF(INDEX($A165:$L165,1,CODE($R$6)-64)="","",IFERROR(VALUE(TRIM(INDEX($A165:$L165,1,CODE($R$6)-64))),TRIM(INDEX($A165:$L165,1,CODE($R$6)-64)))))</f>
        <v/>
      </c>
      <c r="O165" s="19">
        <f>IF($R$7="","",IF(INDEX($A165:$L165,1,CODE($R$7)-64)="","",TRIM(INDEX($A165:$L165,1,CODE($R$7)-64))))</f>
        <v/>
      </c>
      <c r="P165" s="19">
        <f>IF($R$8="","",IF(INDEX($A165:$L165,1,CODE($R$8)-64)="","",TRIM(INDEX($A165:$L165,1,CODE($R$8)-64))))</f>
        <v/>
      </c>
      <c r="Q165" s="19">
        <f>IF($R$9="","",IF(INDEX($A165:$L165,1,CODE($R$9)-64)="","",TRIM(INDEX($A165:$L165,1,CODE($R$9)-64))))</f>
        <v/>
      </c>
      <c r="R165" s="19">
        <f>IF($R$10="","",IF(INDEX($A165:$L165,1,CODE($R$10)-64)="","",IFERROR(VALUE(TRIM(INDEX($A165:$L165,1,CODE($R$10)-64))),TRIM(INDEX($A165:$L165,1,CODE($R$10)-64)))))</f>
        <v/>
      </c>
      <c r="S165" s="19">
        <f>IF($R$11="","",IF(INDEX($A165:$L165,1,CODE($R$11)-64)="","",IFERROR(VALUE(SUBSTITUTE(TRIM(INDEX($A165:$L165,1,CODE($R$11)-64)),"%","")),TRIM(INDEX($A165:$L165,1,CODE($R$11)-64)))))</f>
        <v/>
      </c>
    </row>
    <row r="166">
      <c r="A166" s="18" t="n"/>
      <c r="B166" s="18" t="n"/>
      <c r="C166" s="18" t="n"/>
      <c r="D166" s="18" t="n"/>
      <c r="E166" s="18" t="n"/>
      <c r="F166" s="18" t="n"/>
      <c r="G166" s="18" t="n"/>
      <c r="H166" s="18" t="n"/>
      <c r="I166" s="18" t="n"/>
      <c r="J166" s="18" t="n"/>
      <c r="K166" s="18" t="n"/>
      <c r="L166" s="18" t="n"/>
      <c r="N166" s="19">
        <f>IF($R$6="","",IF(INDEX($A166:$L166,1,CODE($R$6)-64)="","",IFERROR(VALUE(TRIM(INDEX($A166:$L166,1,CODE($R$6)-64))),TRIM(INDEX($A166:$L166,1,CODE($R$6)-64)))))</f>
        <v/>
      </c>
      <c r="O166" s="19">
        <f>IF($R$7="","",IF(INDEX($A166:$L166,1,CODE($R$7)-64)="","",TRIM(INDEX($A166:$L166,1,CODE($R$7)-64))))</f>
        <v/>
      </c>
      <c r="P166" s="19">
        <f>IF($R$8="","",IF(INDEX($A166:$L166,1,CODE($R$8)-64)="","",TRIM(INDEX($A166:$L166,1,CODE($R$8)-64))))</f>
        <v/>
      </c>
      <c r="Q166" s="19">
        <f>IF($R$9="","",IF(INDEX($A166:$L166,1,CODE($R$9)-64)="","",TRIM(INDEX($A166:$L166,1,CODE($R$9)-64))))</f>
        <v/>
      </c>
      <c r="R166" s="19">
        <f>IF($R$10="","",IF(INDEX($A166:$L166,1,CODE($R$10)-64)="","",IFERROR(VALUE(TRIM(INDEX($A166:$L166,1,CODE($R$10)-64))),TRIM(INDEX($A166:$L166,1,CODE($R$10)-64)))))</f>
        <v/>
      </c>
      <c r="S166" s="19">
        <f>IF($R$11="","",IF(INDEX($A166:$L166,1,CODE($R$11)-64)="","",IFERROR(VALUE(SUBSTITUTE(TRIM(INDEX($A166:$L166,1,CODE($R$11)-64)),"%","")),TRIM(INDEX($A166:$L166,1,CODE($R$11)-64)))))</f>
        <v/>
      </c>
    </row>
    <row r="167">
      <c r="A167" s="18" t="n"/>
      <c r="B167" s="18" t="n"/>
      <c r="C167" s="18" t="n"/>
      <c r="D167" s="18" t="n"/>
      <c r="E167" s="18" t="n"/>
      <c r="F167" s="18" t="n"/>
      <c r="G167" s="18" t="n"/>
      <c r="H167" s="18" t="n"/>
      <c r="I167" s="18" t="n"/>
      <c r="J167" s="18" t="n"/>
      <c r="K167" s="18" t="n"/>
      <c r="L167" s="18" t="n"/>
      <c r="N167" s="19">
        <f>IF($R$6="","",IF(INDEX($A167:$L167,1,CODE($R$6)-64)="","",IFERROR(VALUE(TRIM(INDEX($A167:$L167,1,CODE($R$6)-64))),TRIM(INDEX($A167:$L167,1,CODE($R$6)-64)))))</f>
        <v/>
      </c>
      <c r="O167" s="19">
        <f>IF($R$7="","",IF(INDEX($A167:$L167,1,CODE($R$7)-64)="","",TRIM(INDEX($A167:$L167,1,CODE($R$7)-64))))</f>
        <v/>
      </c>
      <c r="P167" s="19">
        <f>IF($R$8="","",IF(INDEX($A167:$L167,1,CODE($R$8)-64)="","",TRIM(INDEX($A167:$L167,1,CODE($R$8)-64))))</f>
        <v/>
      </c>
      <c r="Q167" s="19">
        <f>IF($R$9="","",IF(INDEX($A167:$L167,1,CODE($R$9)-64)="","",TRIM(INDEX($A167:$L167,1,CODE($R$9)-64))))</f>
        <v/>
      </c>
      <c r="R167" s="19">
        <f>IF($R$10="","",IF(INDEX($A167:$L167,1,CODE($R$10)-64)="","",IFERROR(VALUE(TRIM(INDEX($A167:$L167,1,CODE($R$10)-64))),TRIM(INDEX($A167:$L167,1,CODE($R$10)-64)))))</f>
        <v/>
      </c>
      <c r="S167" s="19">
        <f>IF($R$11="","",IF(INDEX($A167:$L167,1,CODE($R$11)-64)="","",IFERROR(VALUE(SUBSTITUTE(TRIM(INDEX($A167:$L167,1,CODE($R$11)-64)),"%","")),TRIM(INDEX($A167:$L167,1,CODE($R$11)-64)))))</f>
        <v/>
      </c>
    </row>
    <row r="168">
      <c r="A168" s="18" t="n"/>
      <c r="B168" s="18" t="n"/>
      <c r="C168" s="18" t="n"/>
      <c r="D168" s="18" t="n"/>
      <c r="E168" s="18" t="n"/>
      <c r="F168" s="18" t="n"/>
      <c r="G168" s="18" t="n"/>
      <c r="H168" s="18" t="n"/>
      <c r="I168" s="18" t="n"/>
      <c r="J168" s="18" t="n"/>
      <c r="K168" s="18" t="n"/>
      <c r="L168" s="18" t="n"/>
      <c r="N168" s="19">
        <f>IF($R$6="","",IF(INDEX($A168:$L168,1,CODE($R$6)-64)="","",IFERROR(VALUE(TRIM(INDEX($A168:$L168,1,CODE($R$6)-64))),TRIM(INDEX($A168:$L168,1,CODE($R$6)-64)))))</f>
        <v/>
      </c>
      <c r="O168" s="19">
        <f>IF($R$7="","",IF(INDEX($A168:$L168,1,CODE($R$7)-64)="","",TRIM(INDEX($A168:$L168,1,CODE($R$7)-64))))</f>
        <v/>
      </c>
      <c r="P168" s="19">
        <f>IF($R$8="","",IF(INDEX($A168:$L168,1,CODE($R$8)-64)="","",TRIM(INDEX($A168:$L168,1,CODE($R$8)-64))))</f>
        <v/>
      </c>
      <c r="Q168" s="19">
        <f>IF($R$9="","",IF(INDEX($A168:$L168,1,CODE($R$9)-64)="","",TRIM(INDEX($A168:$L168,1,CODE($R$9)-64))))</f>
        <v/>
      </c>
      <c r="R168" s="19">
        <f>IF($R$10="","",IF(INDEX($A168:$L168,1,CODE($R$10)-64)="","",IFERROR(VALUE(TRIM(INDEX($A168:$L168,1,CODE($R$10)-64))),TRIM(INDEX($A168:$L168,1,CODE($R$10)-64)))))</f>
        <v/>
      </c>
      <c r="S168" s="19">
        <f>IF($R$11="","",IF(INDEX($A168:$L168,1,CODE($R$11)-64)="","",IFERROR(VALUE(SUBSTITUTE(TRIM(INDEX($A168:$L168,1,CODE($R$11)-64)),"%","")),TRIM(INDEX($A168:$L168,1,CODE($R$11)-64)))))</f>
        <v/>
      </c>
    </row>
    <row r="169">
      <c r="A169" s="18" t="n"/>
      <c r="B169" s="18" t="n"/>
      <c r="C169" s="18" t="n"/>
      <c r="D169" s="18" t="n"/>
      <c r="E169" s="18" t="n"/>
      <c r="F169" s="18" t="n"/>
      <c r="G169" s="18" t="n"/>
      <c r="H169" s="18" t="n"/>
      <c r="I169" s="18" t="n"/>
      <c r="J169" s="18" t="n"/>
      <c r="K169" s="18" t="n"/>
      <c r="L169" s="18" t="n"/>
      <c r="N169" s="19">
        <f>IF($R$6="","",IF(INDEX($A169:$L169,1,CODE($R$6)-64)="","",IFERROR(VALUE(TRIM(INDEX($A169:$L169,1,CODE($R$6)-64))),TRIM(INDEX($A169:$L169,1,CODE($R$6)-64)))))</f>
        <v/>
      </c>
      <c r="O169" s="19">
        <f>IF($R$7="","",IF(INDEX($A169:$L169,1,CODE($R$7)-64)="","",TRIM(INDEX($A169:$L169,1,CODE($R$7)-64))))</f>
        <v/>
      </c>
      <c r="P169" s="19">
        <f>IF($R$8="","",IF(INDEX($A169:$L169,1,CODE($R$8)-64)="","",TRIM(INDEX($A169:$L169,1,CODE($R$8)-64))))</f>
        <v/>
      </c>
      <c r="Q169" s="19">
        <f>IF($R$9="","",IF(INDEX($A169:$L169,1,CODE($R$9)-64)="","",TRIM(INDEX($A169:$L169,1,CODE($R$9)-64))))</f>
        <v/>
      </c>
      <c r="R169" s="19">
        <f>IF($R$10="","",IF(INDEX($A169:$L169,1,CODE($R$10)-64)="","",IFERROR(VALUE(TRIM(INDEX($A169:$L169,1,CODE($R$10)-64))),TRIM(INDEX($A169:$L169,1,CODE($R$10)-64)))))</f>
        <v/>
      </c>
      <c r="S169" s="19">
        <f>IF($R$11="","",IF(INDEX($A169:$L169,1,CODE($R$11)-64)="","",IFERROR(VALUE(SUBSTITUTE(TRIM(INDEX($A169:$L169,1,CODE($R$11)-64)),"%","")),TRIM(INDEX($A169:$L169,1,CODE($R$11)-64)))))</f>
        <v/>
      </c>
    </row>
    <row r="170">
      <c r="A170" s="18" t="n"/>
      <c r="B170" s="18" t="n"/>
      <c r="C170" s="18" t="n"/>
      <c r="D170" s="18" t="n"/>
      <c r="E170" s="18" t="n"/>
      <c r="F170" s="18" t="n"/>
      <c r="G170" s="18" t="n"/>
      <c r="H170" s="18" t="n"/>
      <c r="I170" s="18" t="n"/>
      <c r="J170" s="18" t="n"/>
      <c r="K170" s="18" t="n"/>
      <c r="L170" s="18" t="n"/>
      <c r="N170" s="19">
        <f>IF($R$6="","",IF(INDEX($A170:$L170,1,CODE($R$6)-64)="","",IFERROR(VALUE(TRIM(INDEX($A170:$L170,1,CODE($R$6)-64))),TRIM(INDEX($A170:$L170,1,CODE($R$6)-64)))))</f>
        <v/>
      </c>
      <c r="O170" s="19">
        <f>IF($R$7="","",IF(INDEX($A170:$L170,1,CODE($R$7)-64)="","",TRIM(INDEX($A170:$L170,1,CODE($R$7)-64))))</f>
        <v/>
      </c>
      <c r="P170" s="19">
        <f>IF($R$8="","",IF(INDEX($A170:$L170,1,CODE($R$8)-64)="","",TRIM(INDEX($A170:$L170,1,CODE($R$8)-64))))</f>
        <v/>
      </c>
      <c r="Q170" s="19">
        <f>IF($R$9="","",IF(INDEX($A170:$L170,1,CODE($R$9)-64)="","",TRIM(INDEX($A170:$L170,1,CODE($R$9)-64))))</f>
        <v/>
      </c>
      <c r="R170" s="19">
        <f>IF($R$10="","",IF(INDEX($A170:$L170,1,CODE($R$10)-64)="","",IFERROR(VALUE(TRIM(INDEX($A170:$L170,1,CODE($R$10)-64))),TRIM(INDEX($A170:$L170,1,CODE($R$10)-64)))))</f>
        <v/>
      </c>
      <c r="S170" s="19">
        <f>IF($R$11="","",IF(INDEX($A170:$L170,1,CODE($R$11)-64)="","",IFERROR(VALUE(SUBSTITUTE(TRIM(INDEX($A170:$L170,1,CODE($R$11)-64)),"%","")),TRIM(INDEX($A170:$L170,1,CODE($R$11)-64)))))</f>
        <v/>
      </c>
    </row>
    <row r="171">
      <c r="A171" s="18" t="n"/>
      <c r="B171" s="18" t="n"/>
      <c r="C171" s="18" t="n"/>
      <c r="D171" s="18" t="n"/>
      <c r="E171" s="18" t="n"/>
      <c r="F171" s="18" t="n"/>
      <c r="G171" s="18" t="n"/>
      <c r="H171" s="18" t="n"/>
      <c r="I171" s="18" t="n"/>
      <c r="J171" s="18" t="n"/>
      <c r="K171" s="18" t="n"/>
      <c r="L171" s="18" t="n"/>
      <c r="N171" s="19">
        <f>IF($R$6="","",IF(INDEX($A171:$L171,1,CODE($R$6)-64)="","",IFERROR(VALUE(TRIM(INDEX($A171:$L171,1,CODE($R$6)-64))),TRIM(INDEX($A171:$L171,1,CODE($R$6)-64)))))</f>
        <v/>
      </c>
      <c r="O171" s="19">
        <f>IF($R$7="","",IF(INDEX($A171:$L171,1,CODE($R$7)-64)="","",TRIM(INDEX($A171:$L171,1,CODE($R$7)-64))))</f>
        <v/>
      </c>
      <c r="P171" s="19">
        <f>IF($R$8="","",IF(INDEX($A171:$L171,1,CODE($R$8)-64)="","",TRIM(INDEX($A171:$L171,1,CODE($R$8)-64))))</f>
        <v/>
      </c>
      <c r="Q171" s="19">
        <f>IF($R$9="","",IF(INDEX($A171:$L171,1,CODE($R$9)-64)="","",TRIM(INDEX($A171:$L171,1,CODE($R$9)-64))))</f>
        <v/>
      </c>
      <c r="R171" s="19">
        <f>IF($R$10="","",IF(INDEX($A171:$L171,1,CODE($R$10)-64)="","",IFERROR(VALUE(TRIM(INDEX($A171:$L171,1,CODE($R$10)-64))),TRIM(INDEX($A171:$L171,1,CODE($R$10)-64)))))</f>
        <v/>
      </c>
      <c r="S171" s="19">
        <f>IF($R$11="","",IF(INDEX($A171:$L171,1,CODE($R$11)-64)="","",IFERROR(VALUE(SUBSTITUTE(TRIM(INDEX($A171:$L171,1,CODE($R$11)-64)),"%","")),TRIM(INDEX($A171:$L171,1,CODE($R$11)-64)))))</f>
        <v/>
      </c>
    </row>
    <row r="172">
      <c r="A172" s="18" t="n"/>
      <c r="B172" s="18" t="n"/>
      <c r="C172" s="18" t="n"/>
      <c r="D172" s="18" t="n"/>
      <c r="E172" s="18" t="n"/>
      <c r="F172" s="18" t="n"/>
      <c r="G172" s="18" t="n"/>
      <c r="H172" s="18" t="n"/>
      <c r="I172" s="18" t="n"/>
      <c r="J172" s="18" t="n"/>
      <c r="K172" s="18" t="n"/>
      <c r="L172" s="18" t="n"/>
      <c r="N172" s="19">
        <f>IF($R$6="","",IF(INDEX($A172:$L172,1,CODE($R$6)-64)="","",IFERROR(VALUE(TRIM(INDEX($A172:$L172,1,CODE($R$6)-64))),TRIM(INDEX($A172:$L172,1,CODE($R$6)-64)))))</f>
        <v/>
      </c>
      <c r="O172" s="19">
        <f>IF($R$7="","",IF(INDEX($A172:$L172,1,CODE($R$7)-64)="","",TRIM(INDEX($A172:$L172,1,CODE($R$7)-64))))</f>
        <v/>
      </c>
      <c r="P172" s="19">
        <f>IF($R$8="","",IF(INDEX($A172:$L172,1,CODE($R$8)-64)="","",TRIM(INDEX($A172:$L172,1,CODE($R$8)-64))))</f>
        <v/>
      </c>
      <c r="Q172" s="19">
        <f>IF($R$9="","",IF(INDEX($A172:$L172,1,CODE($R$9)-64)="","",TRIM(INDEX($A172:$L172,1,CODE($R$9)-64))))</f>
        <v/>
      </c>
      <c r="R172" s="19">
        <f>IF($R$10="","",IF(INDEX($A172:$L172,1,CODE($R$10)-64)="","",IFERROR(VALUE(TRIM(INDEX($A172:$L172,1,CODE($R$10)-64))),TRIM(INDEX($A172:$L172,1,CODE($R$10)-64)))))</f>
        <v/>
      </c>
      <c r="S172" s="19">
        <f>IF($R$11="","",IF(INDEX($A172:$L172,1,CODE($R$11)-64)="","",IFERROR(VALUE(SUBSTITUTE(TRIM(INDEX($A172:$L172,1,CODE($R$11)-64)),"%","")),TRIM(INDEX($A172:$L172,1,CODE($R$11)-64)))))</f>
        <v/>
      </c>
    </row>
    <row r="173">
      <c r="A173" s="18" t="n"/>
      <c r="B173" s="18" t="n"/>
      <c r="C173" s="18" t="n"/>
      <c r="D173" s="18" t="n"/>
      <c r="E173" s="18" t="n"/>
      <c r="F173" s="18" t="n"/>
      <c r="G173" s="18" t="n"/>
      <c r="H173" s="18" t="n"/>
      <c r="I173" s="18" t="n"/>
      <c r="J173" s="18" t="n"/>
      <c r="K173" s="18" t="n"/>
      <c r="L173" s="18" t="n"/>
      <c r="N173" s="19">
        <f>IF($R$6="","",IF(INDEX($A173:$L173,1,CODE($R$6)-64)="","",IFERROR(VALUE(TRIM(INDEX($A173:$L173,1,CODE($R$6)-64))),TRIM(INDEX($A173:$L173,1,CODE($R$6)-64)))))</f>
        <v/>
      </c>
      <c r="O173" s="19">
        <f>IF($R$7="","",IF(INDEX($A173:$L173,1,CODE($R$7)-64)="","",TRIM(INDEX($A173:$L173,1,CODE($R$7)-64))))</f>
        <v/>
      </c>
      <c r="P173" s="19">
        <f>IF($R$8="","",IF(INDEX($A173:$L173,1,CODE($R$8)-64)="","",TRIM(INDEX($A173:$L173,1,CODE($R$8)-64))))</f>
        <v/>
      </c>
      <c r="Q173" s="19">
        <f>IF($R$9="","",IF(INDEX($A173:$L173,1,CODE($R$9)-64)="","",TRIM(INDEX($A173:$L173,1,CODE($R$9)-64))))</f>
        <v/>
      </c>
      <c r="R173" s="19">
        <f>IF($R$10="","",IF(INDEX($A173:$L173,1,CODE($R$10)-64)="","",IFERROR(VALUE(TRIM(INDEX($A173:$L173,1,CODE($R$10)-64))),TRIM(INDEX($A173:$L173,1,CODE($R$10)-64)))))</f>
        <v/>
      </c>
      <c r="S173" s="19">
        <f>IF($R$11="","",IF(INDEX($A173:$L173,1,CODE($R$11)-64)="","",IFERROR(VALUE(SUBSTITUTE(TRIM(INDEX($A173:$L173,1,CODE($R$11)-64)),"%","")),TRIM(INDEX($A173:$L173,1,CODE($R$11)-64)))))</f>
        <v/>
      </c>
    </row>
    <row r="174">
      <c r="A174" s="18" t="n"/>
      <c r="B174" s="18" t="n"/>
      <c r="C174" s="18" t="n"/>
      <c r="D174" s="18" t="n"/>
      <c r="E174" s="18" t="n"/>
      <c r="F174" s="18" t="n"/>
      <c r="G174" s="18" t="n"/>
      <c r="H174" s="18" t="n"/>
      <c r="I174" s="18" t="n"/>
      <c r="J174" s="18" t="n"/>
      <c r="K174" s="18" t="n"/>
      <c r="L174" s="18" t="n"/>
      <c r="N174" s="19">
        <f>IF($R$6="","",IF(INDEX($A174:$L174,1,CODE($R$6)-64)="","",IFERROR(VALUE(TRIM(INDEX($A174:$L174,1,CODE($R$6)-64))),TRIM(INDEX($A174:$L174,1,CODE($R$6)-64)))))</f>
        <v/>
      </c>
      <c r="O174" s="19">
        <f>IF($R$7="","",IF(INDEX($A174:$L174,1,CODE($R$7)-64)="","",TRIM(INDEX($A174:$L174,1,CODE($R$7)-64))))</f>
        <v/>
      </c>
      <c r="P174" s="19">
        <f>IF($R$8="","",IF(INDEX($A174:$L174,1,CODE($R$8)-64)="","",TRIM(INDEX($A174:$L174,1,CODE($R$8)-64))))</f>
        <v/>
      </c>
      <c r="Q174" s="19">
        <f>IF($R$9="","",IF(INDEX($A174:$L174,1,CODE($R$9)-64)="","",TRIM(INDEX($A174:$L174,1,CODE($R$9)-64))))</f>
        <v/>
      </c>
      <c r="R174" s="19">
        <f>IF($R$10="","",IF(INDEX($A174:$L174,1,CODE($R$10)-64)="","",IFERROR(VALUE(TRIM(INDEX($A174:$L174,1,CODE($R$10)-64))),TRIM(INDEX($A174:$L174,1,CODE($R$10)-64)))))</f>
        <v/>
      </c>
      <c r="S174" s="19">
        <f>IF($R$11="","",IF(INDEX($A174:$L174,1,CODE($R$11)-64)="","",IFERROR(VALUE(SUBSTITUTE(TRIM(INDEX($A174:$L174,1,CODE($R$11)-64)),"%","")),TRIM(INDEX($A174:$L174,1,CODE($R$11)-64)))))</f>
        <v/>
      </c>
    </row>
    <row r="175">
      <c r="A175" s="18" t="n"/>
      <c r="B175" s="18" t="n"/>
      <c r="C175" s="18" t="n"/>
      <c r="D175" s="18" t="n"/>
      <c r="E175" s="18" t="n"/>
      <c r="F175" s="18" t="n"/>
      <c r="G175" s="18" t="n"/>
      <c r="H175" s="18" t="n"/>
      <c r="I175" s="18" t="n"/>
      <c r="J175" s="18" t="n"/>
      <c r="K175" s="18" t="n"/>
      <c r="L175" s="18" t="n"/>
      <c r="N175" s="19">
        <f>IF($R$6="","",IF(INDEX($A175:$L175,1,CODE($R$6)-64)="","",IFERROR(VALUE(TRIM(INDEX($A175:$L175,1,CODE($R$6)-64))),TRIM(INDEX($A175:$L175,1,CODE($R$6)-64)))))</f>
        <v/>
      </c>
      <c r="O175" s="19">
        <f>IF($R$7="","",IF(INDEX($A175:$L175,1,CODE($R$7)-64)="","",TRIM(INDEX($A175:$L175,1,CODE($R$7)-64))))</f>
        <v/>
      </c>
      <c r="P175" s="19">
        <f>IF($R$8="","",IF(INDEX($A175:$L175,1,CODE($R$8)-64)="","",TRIM(INDEX($A175:$L175,1,CODE($R$8)-64))))</f>
        <v/>
      </c>
      <c r="Q175" s="19">
        <f>IF($R$9="","",IF(INDEX($A175:$L175,1,CODE($R$9)-64)="","",TRIM(INDEX($A175:$L175,1,CODE($R$9)-64))))</f>
        <v/>
      </c>
      <c r="R175" s="19">
        <f>IF($R$10="","",IF(INDEX($A175:$L175,1,CODE($R$10)-64)="","",IFERROR(VALUE(TRIM(INDEX($A175:$L175,1,CODE($R$10)-64))),TRIM(INDEX($A175:$L175,1,CODE($R$10)-64)))))</f>
        <v/>
      </c>
      <c r="S175" s="19">
        <f>IF($R$11="","",IF(INDEX($A175:$L175,1,CODE($R$11)-64)="","",IFERROR(VALUE(SUBSTITUTE(TRIM(INDEX($A175:$L175,1,CODE($R$11)-64)),"%","")),TRIM(INDEX($A175:$L175,1,CODE($R$11)-64)))))</f>
        <v/>
      </c>
    </row>
    <row r="176">
      <c r="A176" s="18" t="n"/>
      <c r="B176" s="18" t="n"/>
      <c r="C176" s="18" t="n"/>
      <c r="D176" s="18" t="n"/>
      <c r="E176" s="18" t="n"/>
      <c r="F176" s="18" t="n"/>
      <c r="G176" s="18" t="n"/>
      <c r="H176" s="18" t="n"/>
      <c r="I176" s="18" t="n"/>
      <c r="J176" s="18" t="n"/>
      <c r="K176" s="18" t="n"/>
      <c r="L176" s="18" t="n"/>
      <c r="N176" s="19">
        <f>IF($R$6="","",IF(INDEX($A176:$L176,1,CODE($R$6)-64)="","",IFERROR(VALUE(TRIM(INDEX($A176:$L176,1,CODE($R$6)-64))),TRIM(INDEX($A176:$L176,1,CODE($R$6)-64)))))</f>
        <v/>
      </c>
      <c r="O176" s="19">
        <f>IF($R$7="","",IF(INDEX($A176:$L176,1,CODE($R$7)-64)="","",TRIM(INDEX($A176:$L176,1,CODE($R$7)-64))))</f>
        <v/>
      </c>
      <c r="P176" s="19">
        <f>IF($R$8="","",IF(INDEX($A176:$L176,1,CODE($R$8)-64)="","",TRIM(INDEX($A176:$L176,1,CODE($R$8)-64))))</f>
        <v/>
      </c>
      <c r="Q176" s="19">
        <f>IF($R$9="","",IF(INDEX($A176:$L176,1,CODE($R$9)-64)="","",TRIM(INDEX($A176:$L176,1,CODE($R$9)-64))))</f>
        <v/>
      </c>
      <c r="R176" s="19">
        <f>IF($R$10="","",IF(INDEX($A176:$L176,1,CODE($R$10)-64)="","",IFERROR(VALUE(TRIM(INDEX($A176:$L176,1,CODE($R$10)-64))),TRIM(INDEX($A176:$L176,1,CODE($R$10)-64)))))</f>
        <v/>
      </c>
      <c r="S176" s="19">
        <f>IF($R$11="","",IF(INDEX($A176:$L176,1,CODE($R$11)-64)="","",IFERROR(VALUE(SUBSTITUTE(TRIM(INDEX($A176:$L176,1,CODE($R$11)-64)),"%","")),TRIM(INDEX($A176:$L176,1,CODE($R$11)-64)))))</f>
        <v/>
      </c>
    </row>
    <row r="177">
      <c r="A177" s="18" t="n"/>
      <c r="B177" s="18" t="n"/>
      <c r="C177" s="18" t="n"/>
      <c r="D177" s="18" t="n"/>
      <c r="E177" s="18" t="n"/>
      <c r="F177" s="18" t="n"/>
      <c r="G177" s="18" t="n"/>
      <c r="H177" s="18" t="n"/>
      <c r="I177" s="18" t="n"/>
      <c r="J177" s="18" t="n"/>
      <c r="K177" s="18" t="n"/>
      <c r="L177" s="18" t="n"/>
      <c r="N177" s="19">
        <f>IF($R$6="","",IF(INDEX($A177:$L177,1,CODE($R$6)-64)="","",IFERROR(VALUE(TRIM(INDEX($A177:$L177,1,CODE($R$6)-64))),TRIM(INDEX($A177:$L177,1,CODE($R$6)-64)))))</f>
        <v/>
      </c>
      <c r="O177" s="19">
        <f>IF($R$7="","",IF(INDEX($A177:$L177,1,CODE($R$7)-64)="","",TRIM(INDEX($A177:$L177,1,CODE($R$7)-64))))</f>
        <v/>
      </c>
      <c r="P177" s="19">
        <f>IF($R$8="","",IF(INDEX($A177:$L177,1,CODE($R$8)-64)="","",TRIM(INDEX($A177:$L177,1,CODE($R$8)-64))))</f>
        <v/>
      </c>
      <c r="Q177" s="19">
        <f>IF($R$9="","",IF(INDEX($A177:$L177,1,CODE($R$9)-64)="","",TRIM(INDEX($A177:$L177,1,CODE($R$9)-64))))</f>
        <v/>
      </c>
      <c r="R177" s="19">
        <f>IF($R$10="","",IF(INDEX($A177:$L177,1,CODE($R$10)-64)="","",IFERROR(VALUE(TRIM(INDEX($A177:$L177,1,CODE($R$10)-64))),TRIM(INDEX($A177:$L177,1,CODE($R$10)-64)))))</f>
        <v/>
      </c>
      <c r="S177" s="19">
        <f>IF($R$11="","",IF(INDEX($A177:$L177,1,CODE($R$11)-64)="","",IFERROR(VALUE(SUBSTITUTE(TRIM(INDEX($A177:$L177,1,CODE($R$11)-64)),"%","")),TRIM(INDEX($A177:$L177,1,CODE($R$11)-64)))))</f>
        <v/>
      </c>
    </row>
    <row r="178">
      <c r="A178" s="18" t="n"/>
      <c r="B178" s="18" t="n"/>
      <c r="C178" s="18" t="n"/>
      <c r="D178" s="18" t="n"/>
      <c r="E178" s="18" t="n"/>
      <c r="F178" s="18" t="n"/>
      <c r="G178" s="18" t="n"/>
      <c r="H178" s="18" t="n"/>
      <c r="I178" s="18" t="n"/>
      <c r="J178" s="18" t="n"/>
      <c r="K178" s="18" t="n"/>
      <c r="L178" s="18" t="n"/>
      <c r="N178" s="19">
        <f>IF($R$6="","",IF(INDEX($A178:$L178,1,CODE($R$6)-64)="","",IFERROR(VALUE(TRIM(INDEX($A178:$L178,1,CODE($R$6)-64))),TRIM(INDEX($A178:$L178,1,CODE($R$6)-64)))))</f>
        <v/>
      </c>
      <c r="O178" s="19">
        <f>IF($R$7="","",IF(INDEX($A178:$L178,1,CODE($R$7)-64)="","",TRIM(INDEX($A178:$L178,1,CODE($R$7)-64))))</f>
        <v/>
      </c>
      <c r="P178" s="19">
        <f>IF($R$8="","",IF(INDEX($A178:$L178,1,CODE($R$8)-64)="","",TRIM(INDEX($A178:$L178,1,CODE($R$8)-64))))</f>
        <v/>
      </c>
      <c r="Q178" s="19">
        <f>IF($R$9="","",IF(INDEX($A178:$L178,1,CODE($R$9)-64)="","",TRIM(INDEX($A178:$L178,1,CODE($R$9)-64))))</f>
        <v/>
      </c>
      <c r="R178" s="19">
        <f>IF($R$10="","",IF(INDEX($A178:$L178,1,CODE($R$10)-64)="","",IFERROR(VALUE(TRIM(INDEX($A178:$L178,1,CODE($R$10)-64))),TRIM(INDEX($A178:$L178,1,CODE($R$10)-64)))))</f>
        <v/>
      </c>
      <c r="S178" s="19">
        <f>IF($R$11="","",IF(INDEX($A178:$L178,1,CODE($R$11)-64)="","",IFERROR(VALUE(SUBSTITUTE(TRIM(INDEX($A178:$L178,1,CODE($R$11)-64)),"%","")),TRIM(INDEX($A178:$L178,1,CODE($R$11)-64)))))</f>
        <v/>
      </c>
    </row>
    <row r="179">
      <c r="A179" s="18" t="n"/>
      <c r="B179" s="18" t="n"/>
      <c r="C179" s="18" t="n"/>
      <c r="D179" s="18" t="n"/>
      <c r="E179" s="18" t="n"/>
      <c r="F179" s="18" t="n"/>
      <c r="G179" s="18" t="n"/>
      <c r="H179" s="18" t="n"/>
      <c r="I179" s="18" t="n"/>
      <c r="J179" s="18" t="n"/>
      <c r="K179" s="18" t="n"/>
      <c r="L179" s="18" t="n"/>
      <c r="N179" s="19">
        <f>IF($R$6="","",IF(INDEX($A179:$L179,1,CODE($R$6)-64)="","",IFERROR(VALUE(TRIM(INDEX($A179:$L179,1,CODE($R$6)-64))),TRIM(INDEX($A179:$L179,1,CODE($R$6)-64)))))</f>
        <v/>
      </c>
      <c r="O179" s="19">
        <f>IF($R$7="","",IF(INDEX($A179:$L179,1,CODE($R$7)-64)="","",TRIM(INDEX($A179:$L179,1,CODE($R$7)-64))))</f>
        <v/>
      </c>
      <c r="P179" s="19">
        <f>IF($R$8="","",IF(INDEX($A179:$L179,1,CODE($R$8)-64)="","",TRIM(INDEX($A179:$L179,1,CODE($R$8)-64))))</f>
        <v/>
      </c>
      <c r="Q179" s="19">
        <f>IF($R$9="","",IF(INDEX($A179:$L179,1,CODE($R$9)-64)="","",TRIM(INDEX($A179:$L179,1,CODE($R$9)-64))))</f>
        <v/>
      </c>
      <c r="R179" s="19">
        <f>IF($R$10="","",IF(INDEX($A179:$L179,1,CODE($R$10)-64)="","",IFERROR(VALUE(TRIM(INDEX($A179:$L179,1,CODE($R$10)-64))),TRIM(INDEX($A179:$L179,1,CODE($R$10)-64)))))</f>
        <v/>
      </c>
      <c r="S179" s="19">
        <f>IF($R$11="","",IF(INDEX($A179:$L179,1,CODE($R$11)-64)="","",IFERROR(VALUE(SUBSTITUTE(TRIM(INDEX($A179:$L179,1,CODE($R$11)-64)),"%","")),TRIM(INDEX($A179:$L179,1,CODE($R$11)-64)))))</f>
        <v/>
      </c>
    </row>
    <row r="180">
      <c r="A180" s="18" t="n"/>
      <c r="B180" s="18" t="n"/>
      <c r="C180" s="18" t="n"/>
      <c r="D180" s="18" t="n"/>
      <c r="E180" s="18" t="n"/>
      <c r="F180" s="18" t="n"/>
      <c r="G180" s="18" t="n"/>
      <c r="H180" s="18" t="n"/>
      <c r="I180" s="18" t="n"/>
      <c r="J180" s="18" t="n"/>
      <c r="K180" s="18" t="n"/>
      <c r="L180" s="18" t="n"/>
      <c r="N180" s="19">
        <f>IF($R$6="","",IF(INDEX($A180:$L180,1,CODE($R$6)-64)="","",IFERROR(VALUE(TRIM(INDEX($A180:$L180,1,CODE($R$6)-64))),TRIM(INDEX($A180:$L180,1,CODE($R$6)-64)))))</f>
        <v/>
      </c>
      <c r="O180" s="19">
        <f>IF($R$7="","",IF(INDEX($A180:$L180,1,CODE($R$7)-64)="","",TRIM(INDEX($A180:$L180,1,CODE($R$7)-64))))</f>
        <v/>
      </c>
      <c r="P180" s="19">
        <f>IF($R$8="","",IF(INDEX($A180:$L180,1,CODE($R$8)-64)="","",TRIM(INDEX($A180:$L180,1,CODE($R$8)-64))))</f>
        <v/>
      </c>
      <c r="Q180" s="19">
        <f>IF($R$9="","",IF(INDEX($A180:$L180,1,CODE($R$9)-64)="","",TRIM(INDEX($A180:$L180,1,CODE($R$9)-64))))</f>
        <v/>
      </c>
      <c r="R180" s="19">
        <f>IF($R$10="","",IF(INDEX($A180:$L180,1,CODE($R$10)-64)="","",IFERROR(VALUE(TRIM(INDEX($A180:$L180,1,CODE($R$10)-64))),TRIM(INDEX($A180:$L180,1,CODE($R$10)-64)))))</f>
        <v/>
      </c>
      <c r="S180" s="19">
        <f>IF($R$11="","",IF(INDEX($A180:$L180,1,CODE($R$11)-64)="","",IFERROR(VALUE(SUBSTITUTE(TRIM(INDEX($A180:$L180,1,CODE($R$11)-64)),"%","")),TRIM(INDEX($A180:$L180,1,CODE($R$11)-64)))))</f>
        <v/>
      </c>
    </row>
    <row r="181">
      <c r="A181" s="18" t="n"/>
      <c r="B181" s="18" t="n"/>
      <c r="C181" s="18" t="n"/>
      <c r="D181" s="18" t="n"/>
      <c r="E181" s="18" t="n"/>
      <c r="F181" s="18" t="n"/>
      <c r="G181" s="18" t="n"/>
      <c r="H181" s="18" t="n"/>
      <c r="I181" s="18" t="n"/>
      <c r="J181" s="18" t="n"/>
      <c r="K181" s="18" t="n"/>
      <c r="L181" s="18" t="n"/>
      <c r="N181" s="19">
        <f>IF($R$6="","",IF(INDEX($A181:$L181,1,CODE($R$6)-64)="","",IFERROR(VALUE(TRIM(INDEX($A181:$L181,1,CODE($R$6)-64))),TRIM(INDEX($A181:$L181,1,CODE($R$6)-64)))))</f>
        <v/>
      </c>
      <c r="O181" s="19">
        <f>IF($R$7="","",IF(INDEX($A181:$L181,1,CODE($R$7)-64)="","",TRIM(INDEX($A181:$L181,1,CODE($R$7)-64))))</f>
        <v/>
      </c>
      <c r="P181" s="19">
        <f>IF($R$8="","",IF(INDEX($A181:$L181,1,CODE($R$8)-64)="","",TRIM(INDEX($A181:$L181,1,CODE($R$8)-64))))</f>
        <v/>
      </c>
      <c r="Q181" s="19">
        <f>IF($R$9="","",IF(INDEX($A181:$L181,1,CODE($R$9)-64)="","",TRIM(INDEX($A181:$L181,1,CODE($R$9)-64))))</f>
        <v/>
      </c>
      <c r="R181" s="19">
        <f>IF($R$10="","",IF(INDEX($A181:$L181,1,CODE($R$10)-64)="","",IFERROR(VALUE(TRIM(INDEX($A181:$L181,1,CODE($R$10)-64))),TRIM(INDEX($A181:$L181,1,CODE($R$10)-64)))))</f>
        <v/>
      </c>
      <c r="S181" s="19">
        <f>IF($R$11="","",IF(INDEX($A181:$L181,1,CODE($R$11)-64)="","",IFERROR(VALUE(SUBSTITUTE(TRIM(INDEX($A181:$L181,1,CODE($R$11)-64)),"%","")),TRIM(INDEX($A181:$L181,1,CODE($R$11)-64)))))</f>
        <v/>
      </c>
    </row>
    <row r="182">
      <c r="A182" s="18" t="n"/>
      <c r="B182" s="18" t="n"/>
      <c r="C182" s="18" t="n"/>
      <c r="D182" s="18" t="n"/>
      <c r="E182" s="18" t="n"/>
      <c r="F182" s="18" t="n"/>
      <c r="G182" s="18" t="n"/>
      <c r="H182" s="18" t="n"/>
      <c r="I182" s="18" t="n"/>
      <c r="J182" s="18" t="n"/>
      <c r="K182" s="18" t="n"/>
      <c r="L182" s="18" t="n"/>
      <c r="N182" s="19">
        <f>IF($R$6="","",IF(INDEX($A182:$L182,1,CODE($R$6)-64)="","",IFERROR(VALUE(TRIM(INDEX($A182:$L182,1,CODE($R$6)-64))),TRIM(INDEX($A182:$L182,1,CODE($R$6)-64)))))</f>
        <v/>
      </c>
      <c r="O182" s="19">
        <f>IF($R$7="","",IF(INDEX($A182:$L182,1,CODE($R$7)-64)="","",TRIM(INDEX($A182:$L182,1,CODE($R$7)-64))))</f>
        <v/>
      </c>
      <c r="P182" s="19">
        <f>IF($R$8="","",IF(INDEX($A182:$L182,1,CODE($R$8)-64)="","",TRIM(INDEX($A182:$L182,1,CODE($R$8)-64))))</f>
        <v/>
      </c>
      <c r="Q182" s="19">
        <f>IF($R$9="","",IF(INDEX($A182:$L182,1,CODE($R$9)-64)="","",TRIM(INDEX($A182:$L182,1,CODE($R$9)-64))))</f>
        <v/>
      </c>
      <c r="R182" s="19">
        <f>IF($R$10="","",IF(INDEX($A182:$L182,1,CODE($R$10)-64)="","",IFERROR(VALUE(TRIM(INDEX($A182:$L182,1,CODE($R$10)-64))),TRIM(INDEX($A182:$L182,1,CODE($R$10)-64)))))</f>
        <v/>
      </c>
      <c r="S182" s="19">
        <f>IF($R$11="","",IF(INDEX($A182:$L182,1,CODE($R$11)-64)="","",IFERROR(VALUE(SUBSTITUTE(TRIM(INDEX($A182:$L182,1,CODE($R$11)-64)),"%","")),TRIM(INDEX($A182:$L182,1,CODE($R$11)-64)))))</f>
        <v/>
      </c>
    </row>
    <row r="183">
      <c r="A183" s="18" t="n"/>
      <c r="B183" s="18" t="n"/>
      <c r="C183" s="18" t="n"/>
      <c r="D183" s="18" t="n"/>
      <c r="E183" s="18" t="n"/>
      <c r="F183" s="18" t="n"/>
      <c r="G183" s="18" t="n"/>
      <c r="H183" s="18" t="n"/>
      <c r="I183" s="18" t="n"/>
      <c r="J183" s="18" t="n"/>
      <c r="K183" s="18" t="n"/>
      <c r="L183" s="18" t="n"/>
      <c r="N183" s="19">
        <f>IF($R$6="","",IF(INDEX($A183:$L183,1,CODE($R$6)-64)="","",IFERROR(VALUE(TRIM(INDEX($A183:$L183,1,CODE($R$6)-64))),TRIM(INDEX($A183:$L183,1,CODE($R$6)-64)))))</f>
        <v/>
      </c>
      <c r="O183" s="19">
        <f>IF($R$7="","",IF(INDEX($A183:$L183,1,CODE($R$7)-64)="","",TRIM(INDEX($A183:$L183,1,CODE($R$7)-64))))</f>
        <v/>
      </c>
      <c r="P183" s="19">
        <f>IF($R$8="","",IF(INDEX($A183:$L183,1,CODE($R$8)-64)="","",TRIM(INDEX($A183:$L183,1,CODE($R$8)-64))))</f>
        <v/>
      </c>
      <c r="Q183" s="19">
        <f>IF($R$9="","",IF(INDEX($A183:$L183,1,CODE($R$9)-64)="","",TRIM(INDEX($A183:$L183,1,CODE($R$9)-64))))</f>
        <v/>
      </c>
      <c r="R183" s="19">
        <f>IF($R$10="","",IF(INDEX($A183:$L183,1,CODE($R$10)-64)="","",IFERROR(VALUE(TRIM(INDEX($A183:$L183,1,CODE($R$10)-64))),TRIM(INDEX($A183:$L183,1,CODE($R$10)-64)))))</f>
        <v/>
      </c>
      <c r="S183" s="19">
        <f>IF($R$11="","",IF(INDEX($A183:$L183,1,CODE($R$11)-64)="","",IFERROR(VALUE(SUBSTITUTE(TRIM(INDEX($A183:$L183,1,CODE($R$11)-64)),"%","")),TRIM(INDEX($A183:$L183,1,CODE($R$11)-64)))))</f>
        <v/>
      </c>
    </row>
    <row r="184">
      <c r="A184" s="18" t="n"/>
      <c r="B184" s="18" t="n"/>
      <c r="C184" s="18" t="n"/>
      <c r="D184" s="18" t="n"/>
      <c r="E184" s="18" t="n"/>
      <c r="F184" s="18" t="n"/>
      <c r="G184" s="18" t="n"/>
      <c r="H184" s="18" t="n"/>
      <c r="I184" s="18" t="n"/>
      <c r="J184" s="18" t="n"/>
      <c r="K184" s="18" t="n"/>
      <c r="L184" s="18" t="n"/>
      <c r="N184" s="19">
        <f>IF($R$6="","",IF(INDEX($A184:$L184,1,CODE($R$6)-64)="","",IFERROR(VALUE(TRIM(INDEX($A184:$L184,1,CODE($R$6)-64))),TRIM(INDEX($A184:$L184,1,CODE($R$6)-64)))))</f>
        <v/>
      </c>
      <c r="O184" s="19">
        <f>IF($R$7="","",IF(INDEX($A184:$L184,1,CODE($R$7)-64)="","",TRIM(INDEX($A184:$L184,1,CODE($R$7)-64))))</f>
        <v/>
      </c>
      <c r="P184" s="19">
        <f>IF($R$8="","",IF(INDEX($A184:$L184,1,CODE($R$8)-64)="","",TRIM(INDEX($A184:$L184,1,CODE($R$8)-64))))</f>
        <v/>
      </c>
      <c r="Q184" s="19">
        <f>IF($R$9="","",IF(INDEX($A184:$L184,1,CODE($R$9)-64)="","",TRIM(INDEX($A184:$L184,1,CODE($R$9)-64))))</f>
        <v/>
      </c>
      <c r="R184" s="19">
        <f>IF($R$10="","",IF(INDEX($A184:$L184,1,CODE($R$10)-64)="","",IFERROR(VALUE(TRIM(INDEX($A184:$L184,1,CODE($R$10)-64))),TRIM(INDEX($A184:$L184,1,CODE($R$10)-64)))))</f>
        <v/>
      </c>
      <c r="S184" s="19">
        <f>IF($R$11="","",IF(INDEX($A184:$L184,1,CODE($R$11)-64)="","",IFERROR(VALUE(SUBSTITUTE(TRIM(INDEX($A184:$L184,1,CODE($R$11)-64)),"%","")),TRIM(INDEX($A184:$L184,1,CODE($R$11)-64)))))</f>
        <v/>
      </c>
    </row>
    <row r="185">
      <c r="A185" s="18" t="n"/>
      <c r="B185" s="18" t="n"/>
      <c r="C185" s="18" t="n"/>
      <c r="D185" s="18" t="n"/>
      <c r="E185" s="18" t="n"/>
      <c r="F185" s="18" t="n"/>
      <c r="G185" s="18" t="n"/>
      <c r="H185" s="18" t="n"/>
      <c r="I185" s="18" t="n"/>
      <c r="J185" s="18" t="n"/>
      <c r="K185" s="18" t="n"/>
      <c r="L185" s="18" t="n"/>
      <c r="N185" s="19">
        <f>IF($R$6="","",IF(INDEX($A185:$L185,1,CODE($R$6)-64)="","",IFERROR(VALUE(TRIM(INDEX($A185:$L185,1,CODE($R$6)-64))),TRIM(INDEX($A185:$L185,1,CODE($R$6)-64)))))</f>
        <v/>
      </c>
      <c r="O185" s="19">
        <f>IF($R$7="","",IF(INDEX($A185:$L185,1,CODE($R$7)-64)="","",TRIM(INDEX($A185:$L185,1,CODE($R$7)-64))))</f>
        <v/>
      </c>
      <c r="P185" s="19">
        <f>IF($R$8="","",IF(INDEX($A185:$L185,1,CODE($R$8)-64)="","",TRIM(INDEX($A185:$L185,1,CODE($R$8)-64))))</f>
        <v/>
      </c>
      <c r="Q185" s="19">
        <f>IF($R$9="","",IF(INDEX($A185:$L185,1,CODE($R$9)-64)="","",TRIM(INDEX($A185:$L185,1,CODE($R$9)-64))))</f>
        <v/>
      </c>
      <c r="R185" s="19">
        <f>IF($R$10="","",IF(INDEX($A185:$L185,1,CODE($R$10)-64)="","",IFERROR(VALUE(TRIM(INDEX($A185:$L185,1,CODE($R$10)-64))),TRIM(INDEX($A185:$L185,1,CODE($R$10)-64)))))</f>
        <v/>
      </c>
      <c r="S185" s="19">
        <f>IF($R$11="","",IF(INDEX($A185:$L185,1,CODE($R$11)-64)="","",IFERROR(VALUE(SUBSTITUTE(TRIM(INDEX($A185:$L185,1,CODE($R$11)-64)),"%","")),TRIM(INDEX($A185:$L185,1,CODE($R$11)-64)))))</f>
        <v/>
      </c>
    </row>
    <row r="186">
      <c r="A186" s="18" t="n"/>
      <c r="B186" s="18" t="n"/>
      <c r="C186" s="18" t="n"/>
      <c r="D186" s="18" t="n"/>
      <c r="E186" s="18" t="n"/>
      <c r="F186" s="18" t="n"/>
      <c r="G186" s="18" t="n"/>
      <c r="H186" s="18" t="n"/>
      <c r="I186" s="18" t="n"/>
      <c r="J186" s="18" t="n"/>
      <c r="K186" s="18" t="n"/>
      <c r="L186" s="18" t="n"/>
      <c r="N186" s="19">
        <f>IF($R$6="","",IF(INDEX($A186:$L186,1,CODE($R$6)-64)="","",IFERROR(VALUE(TRIM(INDEX($A186:$L186,1,CODE($R$6)-64))),TRIM(INDEX($A186:$L186,1,CODE($R$6)-64)))))</f>
        <v/>
      </c>
      <c r="O186" s="19">
        <f>IF($R$7="","",IF(INDEX($A186:$L186,1,CODE($R$7)-64)="","",TRIM(INDEX($A186:$L186,1,CODE($R$7)-64))))</f>
        <v/>
      </c>
      <c r="P186" s="19">
        <f>IF($R$8="","",IF(INDEX($A186:$L186,1,CODE($R$8)-64)="","",TRIM(INDEX($A186:$L186,1,CODE($R$8)-64))))</f>
        <v/>
      </c>
      <c r="Q186" s="19">
        <f>IF($R$9="","",IF(INDEX($A186:$L186,1,CODE($R$9)-64)="","",TRIM(INDEX($A186:$L186,1,CODE($R$9)-64))))</f>
        <v/>
      </c>
      <c r="R186" s="19">
        <f>IF($R$10="","",IF(INDEX($A186:$L186,1,CODE($R$10)-64)="","",IFERROR(VALUE(TRIM(INDEX($A186:$L186,1,CODE($R$10)-64))),TRIM(INDEX($A186:$L186,1,CODE($R$10)-64)))))</f>
        <v/>
      </c>
      <c r="S186" s="19">
        <f>IF($R$11="","",IF(INDEX($A186:$L186,1,CODE($R$11)-64)="","",IFERROR(VALUE(SUBSTITUTE(TRIM(INDEX($A186:$L186,1,CODE($R$11)-64)),"%","")),TRIM(INDEX($A186:$L186,1,CODE($R$11)-64)))))</f>
        <v/>
      </c>
    </row>
    <row r="187">
      <c r="A187" s="18" t="n"/>
      <c r="B187" s="18" t="n"/>
      <c r="C187" s="18" t="n"/>
      <c r="D187" s="18" t="n"/>
      <c r="E187" s="18" t="n"/>
      <c r="F187" s="18" t="n"/>
      <c r="G187" s="18" t="n"/>
      <c r="H187" s="18" t="n"/>
      <c r="I187" s="18" t="n"/>
      <c r="J187" s="18" t="n"/>
      <c r="K187" s="18" t="n"/>
      <c r="L187" s="18" t="n"/>
      <c r="N187" s="19">
        <f>IF($R$6="","",IF(INDEX($A187:$L187,1,CODE($R$6)-64)="","",IFERROR(VALUE(TRIM(INDEX($A187:$L187,1,CODE($R$6)-64))),TRIM(INDEX($A187:$L187,1,CODE($R$6)-64)))))</f>
        <v/>
      </c>
      <c r="O187" s="19">
        <f>IF($R$7="","",IF(INDEX($A187:$L187,1,CODE($R$7)-64)="","",TRIM(INDEX($A187:$L187,1,CODE($R$7)-64))))</f>
        <v/>
      </c>
      <c r="P187" s="19">
        <f>IF($R$8="","",IF(INDEX($A187:$L187,1,CODE($R$8)-64)="","",TRIM(INDEX($A187:$L187,1,CODE($R$8)-64))))</f>
        <v/>
      </c>
      <c r="Q187" s="19">
        <f>IF($R$9="","",IF(INDEX($A187:$L187,1,CODE($R$9)-64)="","",TRIM(INDEX($A187:$L187,1,CODE($R$9)-64))))</f>
        <v/>
      </c>
      <c r="R187" s="19">
        <f>IF($R$10="","",IF(INDEX($A187:$L187,1,CODE($R$10)-64)="","",IFERROR(VALUE(TRIM(INDEX($A187:$L187,1,CODE($R$10)-64))),TRIM(INDEX($A187:$L187,1,CODE($R$10)-64)))))</f>
        <v/>
      </c>
      <c r="S187" s="19">
        <f>IF($R$11="","",IF(INDEX($A187:$L187,1,CODE($R$11)-64)="","",IFERROR(VALUE(SUBSTITUTE(TRIM(INDEX($A187:$L187,1,CODE($R$11)-64)),"%","")),TRIM(INDEX($A187:$L187,1,CODE($R$11)-64)))))</f>
        <v/>
      </c>
    </row>
    <row r="188">
      <c r="A188" s="18" t="n"/>
      <c r="B188" s="18" t="n"/>
      <c r="C188" s="18" t="n"/>
      <c r="D188" s="18" t="n"/>
      <c r="E188" s="18" t="n"/>
      <c r="F188" s="18" t="n"/>
      <c r="G188" s="18" t="n"/>
      <c r="H188" s="18" t="n"/>
      <c r="I188" s="18" t="n"/>
      <c r="J188" s="18" t="n"/>
      <c r="K188" s="18" t="n"/>
      <c r="L188" s="18" t="n"/>
      <c r="N188" s="19">
        <f>IF($R$6="","",IF(INDEX($A188:$L188,1,CODE($R$6)-64)="","",IFERROR(VALUE(TRIM(INDEX($A188:$L188,1,CODE($R$6)-64))),TRIM(INDEX($A188:$L188,1,CODE($R$6)-64)))))</f>
        <v/>
      </c>
      <c r="O188" s="19">
        <f>IF($R$7="","",IF(INDEX($A188:$L188,1,CODE($R$7)-64)="","",TRIM(INDEX($A188:$L188,1,CODE($R$7)-64))))</f>
        <v/>
      </c>
      <c r="P188" s="19">
        <f>IF($R$8="","",IF(INDEX($A188:$L188,1,CODE($R$8)-64)="","",TRIM(INDEX($A188:$L188,1,CODE($R$8)-64))))</f>
        <v/>
      </c>
      <c r="Q188" s="19">
        <f>IF($R$9="","",IF(INDEX($A188:$L188,1,CODE($R$9)-64)="","",TRIM(INDEX($A188:$L188,1,CODE($R$9)-64))))</f>
        <v/>
      </c>
      <c r="R188" s="19">
        <f>IF($R$10="","",IF(INDEX($A188:$L188,1,CODE($R$10)-64)="","",IFERROR(VALUE(TRIM(INDEX($A188:$L188,1,CODE($R$10)-64))),TRIM(INDEX($A188:$L188,1,CODE($R$10)-64)))))</f>
        <v/>
      </c>
      <c r="S188" s="19">
        <f>IF($R$11="","",IF(INDEX($A188:$L188,1,CODE($R$11)-64)="","",IFERROR(VALUE(SUBSTITUTE(TRIM(INDEX($A188:$L188,1,CODE($R$11)-64)),"%","")),TRIM(INDEX($A188:$L188,1,CODE($R$11)-64)))))</f>
        <v/>
      </c>
    </row>
    <row r="189">
      <c r="A189" s="18" t="n"/>
      <c r="B189" s="18" t="n"/>
      <c r="C189" s="18" t="n"/>
      <c r="D189" s="18" t="n"/>
      <c r="E189" s="18" t="n"/>
      <c r="F189" s="18" t="n"/>
      <c r="G189" s="18" t="n"/>
      <c r="H189" s="18" t="n"/>
      <c r="I189" s="18" t="n"/>
      <c r="J189" s="18" t="n"/>
      <c r="K189" s="18" t="n"/>
      <c r="L189" s="18" t="n"/>
      <c r="N189" s="19">
        <f>IF($R$6="","",IF(INDEX($A189:$L189,1,CODE($R$6)-64)="","",IFERROR(VALUE(TRIM(INDEX($A189:$L189,1,CODE($R$6)-64))),TRIM(INDEX($A189:$L189,1,CODE($R$6)-64)))))</f>
        <v/>
      </c>
      <c r="O189" s="19">
        <f>IF($R$7="","",IF(INDEX($A189:$L189,1,CODE($R$7)-64)="","",TRIM(INDEX($A189:$L189,1,CODE($R$7)-64))))</f>
        <v/>
      </c>
      <c r="P189" s="19">
        <f>IF($R$8="","",IF(INDEX($A189:$L189,1,CODE($R$8)-64)="","",TRIM(INDEX($A189:$L189,1,CODE($R$8)-64))))</f>
        <v/>
      </c>
      <c r="Q189" s="19">
        <f>IF($R$9="","",IF(INDEX($A189:$L189,1,CODE($R$9)-64)="","",TRIM(INDEX($A189:$L189,1,CODE($R$9)-64))))</f>
        <v/>
      </c>
      <c r="R189" s="19">
        <f>IF($R$10="","",IF(INDEX($A189:$L189,1,CODE($R$10)-64)="","",IFERROR(VALUE(TRIM(INDEX($A189:$L189,1,CODE($R$10)-64))),TRIM(INDEX($A189:$L189,1,CODE($R$10)-64)))))</f>
        <v/>
      </c>
      <c r="S189" s="19">
        <f>IF($R$11="","",IF(INDEX($A189:$L189,1,CODE($R$11)-64)="","",IFERROR(VALUE(SUBSTITUTE(TRIM(INDEX($A189:$L189,1,CODE($R$11)-64)),"%","")),TRIM(INDEX($A189:$L189,1,CODE($R$11)-64)))))</f>
        <v/>
      </c>
    </row>
    <row r="190">
      <c r="A190" s="18" t="n"/>
      <c r="B190" s="18" t="n"/>
      <c r="C190" s="18" t="n"/>
      <c r="D190" s="18" t="n"/>
      <c r="E190" s="18" t="n"/>
      <c r="F190" s="18" t="n"/>
      <c r="G190" s="18" t="n"/>
      <c r="H190" s="18" t="n"/>
      <c r="I190" s="18" t="n"/>
      <c r="J190" s="18" t="n"/>
      <c r="K190" s="18" t="n"/>
      <c r="L190" s="18" t="n"/>
      <c r="N190" s="19">
        <f>IF($R$6="","",IF(INDEX($A190:$L190,1,CODE($R$6)-64)="","",IFERROR(VALUE(TRIM(INDEX($A190:$L190,1,CODE($R$6)-64))),TRIM(INDEX($A190:$L190,1,CODE($R$6)-64)))))</f>
        <v/>
      </c>
      <c r="O190" s="19">
        <f>IF($R$7="","",IF(INDEX($A190:$L190,1,CODE($R$7)-64)="","",TRIM(INDEX($A190:$L190,1,CODE($R$7)-64))))</f>
        <v/>
      </c>
      <c r="P190" s="19">
        <f>IF($R$8="","",IF(INDEX($A190:$L190,1,CODE($R$8)-64)="","",TRIM(INDEX($A190:$L190,1,CODE($R$8)-64))))</f>
        <v/>
      </c>
      <c r="Q190" s="19">
        <f>IF($R$9="","",IF(INDEX($A190:$L190,1,CODE($R$9)-64)="","",TRIM(INDEX($A190:$L190,1,CODE($R$9)-64))))</f>
        <v/>
      </c>
      <c r="R190" s="19">
        <f>IF($R$10="","",IF(INDEX($A190:$L190,1,CODE($R$10)-64)="","",IFERROR(VALUE(TRIM(INDEX($A190:$L190,1,CODE($R$10)-64))),TRIM(INDEX($A190:$L190,1,CODE($R$10)-64)))))</f>
        <v/>
      </c>
      <c r="S190" s="19">
        <f>IF($R$11="","",IF(INDEX($A190:$L190,1,CODE($R$11)-64)="","",IFERROR(VALUE(SUBSTITUTE(TRIM(INDEX($A190:$L190,1,CODE($R$11)-64)),"%","")),TRIM(INDEX($A190:$L190,1,CODE($R$11)-64)))))</f>
        <v/>
      </c>
    </row>
    <row r="191">
      <c r="A191" s="18" t="n"/>
      <c r="B191" s="18" t="n"/>
      <c r="C191" s="18" t="n"/>
      <c r="D191" s="18" t="n"/>
      <c r="E191" s="18" t="n"/>
      <c r="F191" s="18" t="n"/>
      <c r="G191" s="18" t="n"/>
      <c r="H191" s="18" t="n"/>
      <c r="I191" s="18" t="n"/>
      <c r="J191" s="18" t="n"/>
      <c r="K191" s="18" t="n"/>
      <c r="L191" s="18" t="n"/>
      <c r="N191" s="19">
        <f>IF($R$6="","",IF(INDEX($A191:$L191,1,CODE($R$6)-64)="","",IFERROR(VALUE(TRIM(INDEX($A191:$L191,1,CODE($R$6)-64))),TRIM(INDEX($A191:$L191,1,CODE($R$6)-64)))))</f>
        <v/>
      </c>
      <c r="O191" s="19">
        <f>IF($R$7="","",IF(INDEX($A191:$L191,1,CODE($R$7)-64)="","",TRIM(INDEX($A191:$L191,1,CODE($R$7)-64))))</f>
        <v/>
      </c>
      <c r="P191" s="19">
        <f>IF($R$8="","",IF(INDEX($A191:$L191,1,CODE($R$8)-64)="","",TRIM(INDEX($A191:$L191,1,CODE($R$8)-64))))</f>
        <v/>
      </c>
      <c r="Q191" s="19">
        <f>IF($R$9="","",IF(INDEX($A191:$L191,1,CODE($R$9)-64)="","",TRIM(INDEX($A191:$L191,1,CODE($R$9)-64))))</f>
        <v/>
      </c>
      <c r="R191" s="19">
        <f>IF($R$10="","",IF(INDEX($A191:$L191,1,CODE($R$10)-64)="","",IFERROR(VALUE(TRIM(INDEX($A191:$L191,1,CODE($R$10)-64))),TRIM(INDEX($A191:$L191,1,CODE($R$10)-64)))))</f>
        <v/>
      </c>
      <c r="S191" s="19">
        <f>IF($R$11="","",IF(INDEX($A191:$L191,1,CODE($R$11)-64)="","",IFERROR(VALUE(SUBSTITUTE(TRIM(INDEX($A191:$L191,1,CODE($R$11)-64)),"%","")),TRIM(INDEX($A191:$L191,1,CODE($R$11)-64)))))</f>
        <v/>
      </c>
    </row>
    <row r="192">
      <c r="A192" s="18" t="n"/>
      <c r="B192" s="18" t="n"/>
      <c r="C192" s="18" t="n"/>
      <c r="D192" s="18" t="n"/>
      <c r="E192" s="18" t="n"/>
      <c r="F192" s="18" t="n"/>
      <c r="G192" s="18" t="n"/>
      <c r="H192" s="18" t="n"/>
      <c r="I192" s="18" t="n"/>
      <c r="J192" s="18" t="n"/>
      <c r="K192" s="18" t="n"/>
      <c r="L192" s="18" t="n"/>
      <c r="N192" s="19">
        <f>IF($R$6="","",IF(INDEX($A192:$L192,1,CODE($R$6)-64)="","",IFERROR(VALUE(TRIM(INDEX($A192:$L192,1,CODE($R$6)-64))),TRIM(INDEX($A192:$L192,1,CODE($R$6)-64)))))</f>
        <v/>
      </c>
      <c r="O192" s="19">
        <f>IF($R$7="","",IF(INDEX($A192:$L192,1,CODE($R$7)-64)="","",TRIM(INDEX($A192:$L192,1,CODE($R$7)-64))))</f>
        <v/>
      </c>
      <c r="P192" s="19">
        <f>IF($R$8="","",IF(INDEX($A192:$L192,1,CODE($R$8)-64)="","",TRIM(INDEX($A192:$L192,1,CODE($R$8)-64))))</f>
        <v/>
      </c>
      <c r="Q192" s="19">
        <f>IF($R$9="","",IF(INDEX($A192:$L192,1,CODE($R$9)-64)="","",TRIM(INDEX($A192:$L192,1,CODE($R$9)-64))))</f>
        <v/>
      </c>
      <c r="R192" s="19">
        <f>IF($R$10="","",IF(INDEX($A192:$L192,1,CODE($R$10)-64)="","",IFERROR(VALUE(TRIM(INDEX($A192:$L192,1,CODE($R$10)-64))),TRIM(INDEX($A192:$L192,1,CODE($R$10)-64)))))</f>
        <v/>
      </c>
      <c r="S192" s="19">
        <f>IF($R$11="","",IF(INDEX($A192:$L192,1,CODE($R$11)-64)="","",IFERROR(VALUE(SUBSTITUTE(TRIM(INDEX($A192:$L192,1,CODE($R$11)-64)),"%","")),TRIM(INDEX($A192:$L192,1,CODE($R$11)-64)))))</f>
        <v/>
      </c>
    </row>
    <row r="193">
      <c r="A193" s="18" t="n"/>
      <c r="B193" s="18" t="n"/>
      <c r="C193" s="18" t="n"/>
      <c r="D193" s="18" t="n"/>
      <c r="E193" s="18" t="n"/>
      <c r="F193" s="18" t="n"/>
      <c r="G193" s="18" t="n"/>
      <c r="H193" s="18" t="n"/>
      <c r="I193" s="18" t="n"/>
      <c r="J193" s="18" t="n"/>
      <c r="K193" s="18" t="n"/>
      <c r="L193" s="18" t="n"/>
      <c r="N193" s="19">
        <f>IF($R$6="","",IF(INDEX($A193:$L193,1,CODE($R$6)-64)="","",IFERROR(VALUE(TRIM(INDEX($A193:$L193,1,CODE($R$6)-64))),TRIM(INDEX($A193:$L193,1,CODE($R$6)-64)))))</f>
        <v/>
      </c>
      <c r="O193" s="19">
        <f>IF($R$7="","",IF(INDEX($A193:$L193,1,CODE($R$7)-64)="","",TRIM(INDEX($A193:$L193,1,CODE($R$7)-64))))</f>
        <v/>
      </c>
      <c r="P193" s="19">
        <f>IF($R$8="","",IF(INDEX($A193:$L193,1,CODE($R$8)-64)="","",TRIM(INDEX($A193:$L193,1,CODE($R$8)-64))))</f>
        <v/>
      </c>
      <c r="Q193" s="19">
        <f>IF($R$9="","",IF(INDEX($A193:$L193,1,CODE($R$9)-64)="","",TRIM(INDEX($A193:$L193,1,CODE($R$9)-64))))</f>
        <v/>
      </c>
      <c r="R193" s="19">
        <f>IF($R$10="","",IF(INDEX($A193:$L193,1,CODE($R$10)-64)="","",IFERROR(VALUE(TRIM(INDEX($A193:$L193,1,CODE($R$10)-64))),TRIM(INDEX($A193:$L193,1,CODE($R$10)-64)))))</f>
        <v/>
      </c>
      <c r="S193" s="19">
        <f>IF($R$11="","",IF(INDEX($A193:$L193,1,CODE($R$11)-64)="","",IFERROR(VALUE(SUBSTITUTE(TRIM(INDEX($A193:$L193,1,CODE($R$11)-64)),"%","")),TRIM(INDEX($A193:$L193,1,CODE($R$11)-64)))))</f>
        <v/>
      </c>
    </row>
    <row r="194">
      <c r="A194" s="18" t="n"/>
      <c r="B194" s="18" t="n"/>
      <c r="C194" s="18" t="n"/>
      <c r="D194" s="18" t="n"/>
      <c r="E194" s="18" t="n"/>
      <c r="F194" s="18" t="n"/>
      <c r="G194" s="18" t="n"/>
      <c r="H194" s="18" t="n"/>
      <c r="I194" s="18" t="n"/>
      <c r="J194" s="18" t="n"/>
      <c r="K194" s="18" t="n"/>
      <c r="L194" s="18" t="n"/>
      <c r="N194" s="19">
        <f>IF($R$6="","",IF(INDEX($A194:$L194,1,CODE($R$6)-64)="","",IFERROR(VALUE(TRIM(INDEX($A194:$L194,1,CODE($R$6)-64))),TRIM(INDEX($A194:$L194,1,CODE($R$6)-64)))))</f>
        <v/>
      </c>
      <c r="O194" s="19">
        <f>IF($R$7="","",IF(INDEX($A194:$L194,1,CODE($R$7)-64)="","",TRIM(INDEX($A194:$L194,1,CODE($R$7)-64))))</f>
        <v/>
      </c>
      <c r="P194" s="19">
        <f>IF($R$8="","",IF(INDEX($A194:$L194,1,CODE($R$8)-64)="","",TRIM(INDEX($A194:$L194,1,CODE($R$8)-64))))</f>
        <v/>
      </c>
      <c r="Q194" s="19">
        <f>IF($R$9="","",IF(INDEX($A194:$L194,1,CODE($R$9)-64)="","",TRIM(INDEX($A194:$L194,1,CODE($R$9)-64))))</f>
        <v/>
      </c>
      <c r="R194" s="19">
        <f>IF($R$10="","",IF(INDEX($A194:$L194,1,CODE($R$10)-64)="","",IFERROR(VALUE(TRIM(INDEX($A194:$L194,1,CODE($R$10)-64))),TRIM(INDEX($A194:$L194,1,CODE($R$10)-64)))))</f>
        <v/>
      </c>
      <c r="S194" s="19">
        <f>IF($R$11="","",IF(INDEX($A194:$L194,1,CODE($R$11)-64)="","",IFERROR(VALUE(SUBSTITUTE(TRIM(INDEX($A194:$L194,1,CODE($R$11)-64)),"%","")),TRIM(INDEX($A194:$L194,1,CODE($R$11)-64)))))</f>
        <v/>
      </c>
    </row>
    <row r="195">
      <c r="A195" s="18" t="n"/>
      <c r="B195" s="18" t="n"/>
      <c r="C195" s="18" t="n"/>
      <c r="D195" s="18" t="n"/>
      <c r="E195" s="18" t="n"/>
      <c r="F195" s="18" t="n"/>
      <c r="G195" s="18" t="n"/>
      <c r="H195" s="18" t="n"/>
      <c r="I195" s="18" t="n"/>
      <c r="J195" s="18" t="n"/>
      <c r="K195" s="18" t="n"/>
      <c r="L195" s="18" t="n"/>
      <c r="N195" s="19">
        <f>IF($R$6="","",IF(INDEX($A195:$L195,1,CODE($R$6)-64)="","",IFERROR(VALUE(TRIM(INDEX($A195:$L195,1,CODE($R$6)-64))),TRIM(INDEX($A195:$L195,1,CODE($R$6)-64)))))</f>
        <v/>
      </c>
      <c r="O195" s="19">
        <f>IF($R$7="","",IF(INDEX($A195:$L195,1,CODE($R$7)-64)="","",TRIM(INDEX($A195:$L195,1,CODE($R$7)-64))))</f>
        <v/>
      </c>
      <c r="P195" s="19">
        <f>IF($R$8="","",IF(INDEX($A195:$L195,1,CODE($R$8)-64)="","",TRIM(INDEX($A195:$L195,1,CODE($R$8)-64))))</f>
        <v/>
      </c>
      <c r="Q195" s="19">
        <f>IF($R$9="","",IF(INDEX($A195:$L195,1,CODE($R$9)-64)="","",TRIM(INDEX($A195:$L195,1,CODE($R$9)-64))))</f>
        <v/>
      </c>
      <c r="R195" s="19">
        <f>IF($R$10="","",IF(INDEX($A195:$L195,1,CODE($R$10)-64)="","",IFERROR(VALUE(TRIM(INDEX($A195:$L195,1,CODE($R$10)-64))),TRIM(INDEX($A195:$L195,1,CODE($R$10)-64)))))</f>
        <v/>
      </c>
      <c r="S195" s="19">
        <f>IF($R$11="","",IF(INDEX($A195:$L195,1,CODE($R$11)-64)="","",IFERROR(VALUE(SUBSTITUTE(TRIM(INDEX($A195:$L195,1,CODE($R$11)-64)),"%","")),TRIM(INDEX($A195:$L195,1,CODE($R$11)-64)))))</f>
        <v/>
      </c>
    </row>
    <row r="196">
      <c r="A196" s="18" t="n"/>
      <c r="B196" s="18" t="n"/>
      <c r="C196" s="18" t="n"/>
      <c r="D196" s="18" t="n"/>
      <c r="E196" s="18" t="n"/>
      <c r="F196" s="18" t="n"/>
      <c r="G196" s="18" t="n"/>
      <c r="H196" s="18" t="n"/>
      <c r="I196" s="18" t="n"/>
      <c r="J196" s="18" t="n"/>
      <c r="K196" s="18" t="n"/>
      <c r="L196" s="18" t="n"/>
      <c r="N196" s="19">
        <f>IF($R$6="","",IF(INDEX($A196:$L196,1,CODE($R$6)-64)="","",IFERROR(VALUE(TRIM(INDEX($A196:$L196,1,CODE($R$6)-64))),TRIM(INDEX($A196:$L196,1,CODE($R$6)-64)))))</f>
        <v/>
      </c>
      <c r="O196" s="19">
        <f>IF($R$7="","",IF(INDEX($A196:$L196,1,CODE($R$7)-64)="","",TRIM(INDEX($A196:$L196,1,CODE($R$7)-64))))</f>
        <v/>
      </c>
      <c r="P196" s="19">
        <f>IF($R$8="","",IF(INDEX($A196:$L196,1,CODE($R$8)-64)="","",TRIM(INDEX($A196:$L196,1,CODE($R$8)-64))))</f>
        <v/>
      </c>
      <c r="Q196" s="19">
        <f>IF($R$9="","",IF(INDEX($A196:$L196,1,CODE($R$9)-64)="","",TRIM(INDEX($A196:$L196,1,CODE($R$9)-64))))</f>
        <v/>
      </c>
      <c r="R196" s="19">
        <f>IF($R$10="","",IF(INDEX($A196:$L196,1,CODE($R$10)-64)="","",IFERROR(VALUE(TRIM(INDEX($A196:$L196,1,CODE($R$10)-64))),TRIM(INDEX($A196:$L196,1,CODE($R$10)-64)))))</f>
        <v/>
      </c>
      <c r="S196" s="19">
        <f>IF($R$11="","",IF(INDEX($A196:$L196,1,CODE($R$11)-64)="","",IFERROR(VALUE(SUBSTITUTE(TRIM(INDEX($A196:$L196,1,CODE($R$11)-64)),"%","")),TRIM(INDEX($A196:$L196,1,CODE($R$11)-64)))))</f>
        <v/>
      </c>
    </row>
    <row r="197">
      <c r="A197" s="18" t="n"/>
      <c r="B197" s="18" t="n"/>
      <c r="C197" s="18" t="n"/>
      <c r="D197" s="18" t="n"/>
      <c r="E197" s="18" t="n"/>
      <c r="F197" s="18" t="n"/>
      <c r="G197" s="18" t="n"/>
      <c r="H197" s="18" t="n"/>
      <c r="I197" s="18" t="n"/>
      <c r="J197" s="18" t="n"/>
      <c r="K197" s="18" t="n"/>
      <c r="L197" s="18" t="n"/>
      <c r="N197" s="19">
        <f>IF($R$6="","",IF(INDEX($A197:$L197,1,CODE($R$6)-64)="","",IFERROR(VALUE(TRIM(INDEX($A197:$L197,1,CODE($R$6)-64))),TRIM(INDEX($A197:$L197,1,CODE($R$6)-64)))))</f>
        <v/>
      </c>
      <c r="O197" s="19">
        <f>IF($R$7="","",IF(INDEX($A197:$L197,1,CODE($R$7)-64)="","",TRIM(INDEX($A197:$L197,1,CODE($R$7)-64))))</f>
        <v/>
      </c>
      <c r="P197" s="19">
        <f>IF($R$8="","",IF(INDEX($A197:$L197,1,CODE($R$8)-64)="","",TRIM(INDEX($A197:$L197,1,CODE($R$8)-64))))</f>
        <v/>
      </c>
      <c r="Q197" s="19">
        <f>IF($R$9="","",IF(INDEX($A197:$L197,1,CODE($R$9)-64)="","",TRIM(INDEX($A197:$L197,1,CODE($R$9)-64))))</f>
        <v/>
      </c>
      <c r="R197" s="19">
        <f>IF($R$10="","",IF(INDEX($A197:$L197,1,CODE($R$10)-64)="","",IFERROR(VALUE(TRIM(INDEX($A197:$L197,1,CODE($R$10)-64))),TRIM(INDEX($A197:$L197,1,CODE($R$10)-64)))))</f>
        <v/>
      </c>
      <c r="S197" s="19">
        <f>IF($R$11="","",IF(INDEX($A197:$L197,1,CODE($R$11)-64)="","",IFERROR(VALUE(SUBSTITUTE(TRIM(INDEX($A197:$L197,1,CODE($R$11)-64)),"%","")),TRIM(INDEX($A197:$L197,1,CODE($R$11)-64)))))</f>
        <v/>
      </c>
    </row>
    <row r="198">
      <c r="A198" s="18" t="n"/>
      <c r="B198" s="18" t="n"/>
      <c r="C198" s="18" t="n"/>
      <c r="D198" s="18" t="n"/>
      <c r="E198" s="18" t="n"/>
      <c r="F198" s="18" t="n"/>
      <c r="G198" s="18" t="n"/>
      <c r="H198" s="18" t="n"/>
      <c r="I198" s="18" t="n"/>
      <c r="J198" s="18" t="n"/>
      <c r="K198" s="18" t="n"/>
      <c r="L198" s="18" t="n"/>
      <c r="N198" s="19">
        <f>IF($R$6="","",IF(INDEX($A198:$L198,1,CODE($R$6)-64)="","",IFERROR(VALUE(TRIM(INDEX($A198:$L198,1,CODE($R$6)-64))),TRIM(INDEX($A198:$L198,1,CODE($R$6)-64)))))</f>
        <v/>
      </c>
      <c r="O198" s="19">
        <f>IF($R$7="","",IF(INDEX($A198:$L198,1,CODE($R$7)-64)="","",TRIM(INDEX($A198:$L198,1,CODE($R$7)-64))))</f>
        <v/>
      </c>
      <c r="P198" s="19">
        <f>IF($R$8="","",IF(INDEX($A198:$L198,1,CODE($R$8)-64)="","",TRIM(INDEX($A198:$L198,1,CODE($R$8)-64))))</f>
        <v/>
      </c>
      <c r="Q198" s="19">
        <f>IF($R$9="","",IF(INDEX($A198:$L198,1,CODE($R$9)-64)="","",TRIM(INDEX($A198:$L198,1,CODE($R$9)-64))))</f>
        <v/>
      </c>
      <c r="R198" s="19">
        <f>IF($R$10="","",IF(INDEX($A198:$L198,1,CODE($R$10)-64)="","",IFERROR(VALUE(TRIM(INDEX($A198:$L198,1,CODE($R$10)-64))),TRIM(INDEX($A198:$L198,1,CODE($R$10)-64)))))</f>
        <v/>
      </c>
      <c r="S198" s="19">
        <f>IF($R$11="","",IF(INDEX($A198:$L198,1,CODE($R$11)-64)="","",IFERROR(VALUE(SUBSTITUTE(TRIM(INDEX($A198:$L198,1,CODE($R$11)-64)),"%","")),TRIM(INDEX($A198:$L198,1,CODE($R$11)-64)))))</f>
        <v/>
      </c>
    </row>
    <row r="199">
      <c r="A199" s="18" t="n"/>
      <c r="B199" s="18" t="n"/>
      <c r="C199" s="18" t="n"/>
      <c r="D199" s="18" t="n"/>
      <c r="E199" s="18" t="n"/>
      <c r="F199" s="18" t="n"/>
      <c r="G199" s="18" t="n"/>
      <c r="H199" s="18" t="n"/>
      <c r="I199" s="18" t="n"/>
      <c r="J199" s="18" t="n"/>
      <c r="K199" s="18" t="n"/>
      <c r="L199" s="18" t="n"/>
      <c r="N199" s="19">
        <f>IF($R$6="","",IF(INDEX($A199:$L199,1,CODE($R$6)-64)="","",IFERROR(VALUE(TRIM(INDEX($A199:$L199,1,CODE($R$6)-64))),TRIM(INDEX($A199:$L199,1,CODE($R$6)-64)))))</f>
        <v/>
      </c>
      <c r="O199" s="19">
        <f>IF($R$7="","",IF(INDEX($A199:$L199,1,CODE($R$7)-64)="","",TRIM(INDEX($A199:$L199,1,CODE($R$7)-64))))</f>
        <v/>
      </c>
      <c r="P199" s="19">
        <f>IF($R$8="","",IF(INDEX($A199:$L199,1,CODE($R$8)-64)="","",TRIM(INDEX($A199:$L199,1,CODE($R$8)-64))))</f>
        <v/>
      </c>
      <c r="Q199" s="19">
        <f>IF($R$9="","",IF(INDEX($A199:$L199,1,CODE($R$9)-64)="","",TRIM(INDEX($A199:$L199,1,CODE($R$9)-64))))</f>
        <v/>
      </c>
      <c r="R199" s="19">
        <f>IF($R$10="","",IF(INDEX($A199:$L199,1,CODE($R$10)-64)="","",IFERROR(VALUE(TRIM(INDEX($A199:$L199,1,CODE($R$10)-64))),TRIM(INDEX($A199:$L199,1,CODE($R$10)-64)))))</f>
        <v/>
      </c>
      <c r="S199" s="19">
        <f>IF($R$11="","",IF(INDEX($A199:$L199,1,CODE($R$11)-64)="","",IFERROR(VALUE(SUBSTITUTE(TRIM(INDEX($A199:$L199,1,CODE($R$11)-64)),"%","")),TRIM(INDEX($A199:$L199,1,CODE($R$11)-64)))))</f>
        <v/>
      </c>
    </row>
    <row r="200">
      <c r="A200" s="18" t="n"/>
      <c r="B200" s="18" t="n"/>
      <c r="C200" s="18" t="n"/>
      <c r="D200" s="18" t="n"/>
      <c r="E200" s="18" t="n"/>
      <c r="F200" s="18" t="n"/>
      <c r="G200" s="18" t="n"/>
      <c r="H200" s="18" t="n"/>
      <c r="I200" s="18" t="n"/>
      <c r="J200" s="18" t="n"/>
      <c r="K200" s="18" t="n"/>
      <c r="L200" s="18" t="n"/>
      <c r="N200" s="19">
        <f>IF($R$6="","",IF(INDEX($A200:$L200,1,CODE($R$6)-64)="","",IFERROR(VALUE(TRIM(INDEX($A200:$L200,1,CODE($R$6)-64))),TRIM(INDEX($A200:$L200,1,CODE($R$6)-64)))))</f>
        <v/>
      </c>
      <c r="O200" s="19">
        <f>IF($R$7="","",IF(INDEX($A200:$L200,1,CODE($R$7)-64)="","",TRIM(INDEX($A200:$L200,1,CODE($R$7)-64))))</f>
        <v/>
      </c>
      <c r="P200" s="19">
        <f>IF($R$8="","",IF(INDEX($A200:$L200,1,CODE($R$8)-64)="","",TRIM(INDEX($A200:$L200,1,CODE($R$8)-64))))</f>
        <v/>
      </c>
      <c r="Q200" s="19">
        <f>IF($R$9="","",IF(INDEX($A200:$L200,1,CODE($R$9)-64)="","",TRIM(INDEX($A200:$L200,1,CODE($R$9)-64))))</f>
        <v/>
      </c>
      <c r="R200" s="19">
        <f>IF($R$10="","",IF(INDEX($A200:$L200,1,CODE($R$10)-64)="","",IFERROR(VALUE(TRIM(INDEX($A200:$L200,1,CODE($R$10)-64))),TRIM(INDEX($A200:$L200,1,CODE($R$10)-64)))))</f>
        <v/>
      </c>
      <c r="S200" s="19">
        <f>IF($R$11="","",IF(INDEX($A200:$L200,1,CODE($R$11)-64)="","",IFERROR(VALUE(SUBSTITUTE(TRIM(INDEX($A200:$L200,1,CODE($R$11)-64)),"%","")),TRIM(INDEX($A200:$L200,1,CODE($R$11)-64)))))</f>
        <v/>
      </c>
    </row>
    <row r="201">
      <c r="A201" s="18" t="n"/>
      <c r="B201" s="18" t="n"/>
      <c r="C201" s="18" t="n"/>
      <c r="D201" s="18" t="n"/>
      <c r="E201" s="18" t="n"/>
      <c r="F201" s="18" t="n"/>
      <c r="G201" s="18" t="n"/>
      <c r="H201" s="18" t="n"/>
      <c r="I201" s="18" t="n"/>
      <c r="J201" s="18" t="n"/>
      <c r="K201" s="18" t="n"/>
      <c r="L201" s="18" t="n"/>
      <c r="N201" s="19">
        <f>IF($R$6="","",IF(INDEX($A201:$L201,1,CODE($R$6)-64)="","",IFERROR(VALUE(TRIM(INDEX($A201:$L201,1,CODE($R$6)-64))),TRIM(INDEX($A201:$L201,1,CODE($R$6)-64)))))</f>
        <v/>
      </c>
      <c r="O201" s="19">
        <f>IF($R$7="","",IF(INDEX($A201:$L201,1,CODE($R$7)-64)="","",TRIM(INDEX($A201:$L201,1,CODE($R$7)-64))))</f>
        <v/>
      </c>
      <c r="P201" s="19">
        <f>IF($R$8="","",IF(INDEX($A201:$L201,1,CODE($R$8)-64)="","",TRIM(INDEX($A201:$L201,1,CODE($R$8)-64))))</f>
        <v/>
      </c>
      <c r="Q201" s="19">
        <f>IF($R$9="","",IF(INDEX($A201:$L201,1,CODE($R$9)-64)="","",TRIM(INDEX($A201:$L201,1,CODE($R$9)-64))))</f>
        <v/>
      </c>
      <c r="R201" s="19">
        <f>IF($R$10="","",IF(INDEX($A201:$L201,1,CODE($R$10)-64)="","",IFERROR(VALUE(TRIM(INDEX($A201:$L201,1,CODE($R$10)-64))),TRIM(INDEX($A201:$L201,1,CODE($R$10)-64)))))</f>
        <v/>
      </c>
      <c r="S201" s="19">
        <f>IF($R$11="","",IF(INDEX($A201:$L201,1,CODE($R$11)-64)="","",IFERROR(VALUE(SUBSTITUTE(TRIM(INDEX($A201:$L201,1,CODE($R$11)-64)),"%","")),TRIM(INDEX($A201:$L201,1,CODE($R$11)-64)))))</f>
        <v/>
      </c>
    </row>
    <row r="202">
      <c r="A202" s="18" t="n"/>
      <c r="B202" s="18" t="n"/>
      <c r="C202" s="18" t="n"/>
      <c r="D202" s="18" t="n"/>
      <c r="E202" s="18" t="n"/>
      <c r="F202" s="18" t="n"/>
      <c r="G202" s="18" t="n"/>
      <c r="H202" s="18" t="n"/>
      <c r="I202" s="18" t="n"/>
      <c r="J202" s="18" t="n"/>
      <c r="K202" s="18" t="n"/>
      <c r="L202" s="18" t="n"/>
      <c r="N202" s="19">
        <f>IF($R$6="","",IF(INDEX($A202:$L202,1,CODE($R$6)-64)="","",IFERROR(VALUE(TRIM(INDEX($A202:$L202,1,CODE($R$6)-64))),TRIM(INDEX($A202:$L202,1,CODE($R$6)-64)))))</f>
        <v/>
      </c>
      <c r="O202" s="19">
        <f>IF($R$7="","",IF(INDEX($A202:$L202,1,CODE($R$7)-64)="","",TRIM(INDEX($A202:$L202,1,CODE($R$7)-64))))</f>
        <v/>
      </c>
      <c r="P202" s="19">
        <f>IF($R$8="","",IF(INDEX($A202:$L202,1,CODE($R$8)-64)="","",TRIM(INDEX($A202:$L202,1,CODE($R$8)-64))))</f>
        <v/>
      </c>
      <c r="Q202" s="19">
        <f>IF($R$9="","",IF(INDEX($A202:$L202,1,CODE($R$9)-64)="","",TRIM(INDEX($A202:$L202,1,CODE($R$9)-64))))</f>
        <v/>
      </c>
      <c r="R202" s="19">
        <f>IF($R$10="","",IF(INDEX($A202:$L202,1,CODE($R$10)-64)="","",IFERROR(VALUE(TRIM(INDEX($A202:$L202,1,CODE($R$10)-64))),TRIM(INDEX($A202:$L202,1,CODE($R$10)-64)))))</f>
        <v/>
      </c>
      <c r="S202" s="19">
        <f>IF($R$11="","",IF(INDEX($A202:$L202,1,CODE($R$11)-64)="","",IFERROR(VALUE(SUBSTITUTE(TRIM(INDEX($A202:$L202,1,CODE($R$11)-64)),"%","")),TRIM(INDEX($A202:$L202,1,CODE($R$11)-64)))))</f>
        <v/>
      </c>
    </row>
    <row r="203">
      <c r="A203" s="18" t="n"/>
      <c r="B203" s="18" t="n"/>
      <c r="C203" s="18" t="n"/>
      <c r="D203" s="18" t="n"/>
      <c r="E203" s="18" t="n"/>
      <c r="F203" s="18" t="n"/>
      <c r="G203" s="18" t="n"/>
      <c r="H203" s="18" t="n"/>
      <c r="I203" s="18" t="n"/>
      <c r="J203" s="18" t="n"/>
      <c r="K203" s="18" t="n"/>
      <c r="L203" s="18" t="n"/>
      <c r="N203" s="19">
        <f>IF($R$6="","",IF(INDEX($A203:$L203,1,CODE($R$6)-64)="","",IFERROR(VALUE(TRIM(INDEX($A203:$L203,1,CODE($R$6)-64))),TRIM(INDEX($A203:$L203,1,CODE($R$6)-64)))))</f>
        <v/>
      </c>
      <c r="O203" s="19">
        <f>IF($R$7="","",IF(INDEX($A203:$L203,1,CODE($R$7)-64)="","",TRIM(INDEX($A203:$L203,1,CODE($R$7)-64))))</f>
        <v/>
      </c>
      <c r="P203" s="19">
        <f>IF($R$8="","",IF(INDEX($A203:$L203,1,CODE($R$8)-64)="","",TRIM(INDEX($A203:$L203,1,CODE($R$8)-64))))</f>
        <v/>
      </c>
      <c r="Q203" s="19">
        <f>IF($R$9="","",IF(INDEX($A203:$L203,1,CODE($R$9)-64)="","",TRIM(INDEX($A203:$L203,1,CODE($R$9)-64))))</f>
        <v/>
      </c>
      <c r="R203" s="19">
        <f>IF($R$10="","",IF(INDEX($A203:$L203,1,CODE($R$10)-64)="","",IFERROR(VALUE(TRIM(INDEX($A203:$L203,1,CODE($R$10)-64))),TRIM(INDEX($A203:$L203,1,CODE($R$10)-64)))))</f>
        <v/>
      </c>
      <c r="S203" s="19">
        <f>IF($R$11="","",IF(INDEX($A203:$L203,1,CODE($R$11)-64)="","",IFERROR(VALUE(SUBSTITUTE(TRIM(INDEX($A203:$L203,1,CODE($R$11)-64)),"%","")),TRIM(INDEX($A203:$L203,1,CODE($R$11)-64)))))</f>
        <v/>
      </c>
    </row>
    <row r="204">
      <c r="A204" s="18" t="n"/>
      <c r="B204" s="18" t="n"/>
      <c r="C204" s="18" t="n"/>
      <c r="D204" s="18" t="n"/>
      <c r="E204" s="18" t="n"/>
      <c r="F204" s="18" t="n"/>
      <c r="G204" s="18" t="n"/>
      <c r="H204" s="18" t="n"/>
      <c r="I204" s="18" t="n"/>
      <c r="J204" s="18" t="n"/>
      <c r="K204" s="18" t="n"/>
      <c r="L204" s="18" t="n"/>
      <c r="N204" s="19">
        <f>IF($R$6="","",IF(INDEX($A204:$L204,1,CODE($R$6)-64)="","",IFERROR(VALUE(TRIM(INDEX($A204:$L204,1,CODE($R$6)-64))),TRIM(INDEX($A204:$L204,1,CODE($R$6)-64)))))</f>
        <v/>
      </c>
      <c r="O204" s="19">
        <f>IF($R$7="","",IF(INDEX($A204:$L204,1,CODE($R$7)-64)="","",TRIM(INDEX($A204:$L204,1,CODE($R$7)-64))))</f>
        <v/>
      </c>
      <c r="P204" s="19">
        <f>IF($R$8="","",IF(INDEX($A204:$L204,1,CODE($R$8)-64)="","",TRIM(INDEX($A204:$L204,1,CODE($R$8)-64))))</f>
        <v/>
      </c>
      <c r="Q204" s="19">
        <f>IF($R$9="","",IF(INDEX($A204:$L204,1,CODE($R$9)-64)="","",TRIM(INDEX($A204:$L204,1,CODE($R$9)-64))))</f>
        <v/>
      </c>
      <c r="R204" s="19">
        <f>IF($R$10="","",IF(INDEX($A204:$L204,1,CODE($R$10)-64)="","",IFERROR(VALUE(TRIM(INDEX($A204:$L204,1,CODE($R$10)-64))),TRIM(INDEX($A204:$L204,1,CODE($R$10)-64)))))</f>
        <v/>
      </c>
      <c r="S204" s="19">
        <f>IF($R$11="","",IF(INDEX($A204:$L204,1,CODE($R$11)-64)="","",IFERROR(VALUE(SUBSTITUTE(TRIM(INDEX($A204:$L204,1,CODE($R$11)-64)),"%","")),TRIM(INDEX($A204:$L204,1,CODE($R$11)-64)))))</f>
        <v/>
      </c>
    </row>
    <row r="205">
      <c r="A205" s="18" t="n"/>
      <c r="B205" s="18" t="n"/>
      <c r="C205" s="18" t="n"/>
      <c r="D205" s="18" t="n"/>
      <c r="E205" s="18" t="n"/>
      <c r="F205" s="18" t="n"/>
      <c r="G205" s="18" t="n"/>
      <c r="H205" s="18" t="n"/>
      <c r="I205" s="18" t="n"/>
      <c r="J205" s="18" t="n"/>
      <c r="K205" s="18" t="n"/>
      <c r="L205" s="18" t="n"/>
      <c r="N205" s="19">
        <f>IF($R$6="","",IF(INDEX($A205:$L205,1,CODE($R$6)-64)="","",IFERROR(VALUE(TRIM(INDEX($A205:$L205,1,CODE($R$6)-64))),TRIM(INDEX($A205:$L205,1,CODE($R$6)-64)))))</f>
        <v/>
      </c>
      <c r="O205" s="19">
        <f>IF($R$7="","",IF(INDEX($A205:$L205,1,CODE($R$7)-64)="","",TRIM(INDEX($A205:$L205,1,CODE($R$7)-64))))</f>
        <v/>
      </c>
      <c r="P205" s="19">
        <f>IF($R$8="","",IF(INDEX($A205:$L205,1,CODE($R$8)-64)="","",TRIM(INDEX($A205:$L205,1,CODE($R$8)-64))))</f>
        <v/>
      </c>
      <c r="Q205" s="19">
        <f>IF($R$9="","",IF(INDEX($A205:$L205,1,CODE($R$9)-64)="","",TRIM(INDEX($A205:$L205,1,CODE($R$9)-64))))</f>
        <v/>
      </c>
      <c r="R205" s="19">
        <f>IF($R$10="","",IF(INDEX($A205:$L205,1,CODE($R$10)-64)="","",IFERROR(VALUE(TRIM(INDEX($A205:$L205,1,CODE($R$10)-64))),TRIM(INDEX($A205:$L205,1,CODE($R$10)-64)))))</f>
        <v/>
      </c>
      <c r="S205" s="19">
        <f>IF($R$11="","",IF(INDEX($A205:$L205,1,CODE($R$11)-64)="","",IFERROR(VALUE(SUBSTITUTE(TRIM(INDEX($A205:$L205,1,CODE($R$11)-64)),"%","")),TRIM(INDEX($A205:$L205,1,CODE($R$11)-64)))))</f>
        <v/>
      </c>
    </row>
    <row r="206">
      <c r="A206" s="18" t="n"/>
      <c r="B206" s="18" t="n"/>
      <c r="C206" s="18" t="n"/>
      <c r="D206" s="18" t="n"/>
      <c r="E206" s="18" t="n"/>
      <c r="F206" s="18" t="n"/>
      <c r="G206" s="18" t="n"/>
      <c r="H206" s="18" t="n"/>
      <c r="I206" s="18" t="n"/>
      <c r="J206" s="18" t="n"/>
      <c r="K206" s="18" t="n"/>
      <c r="L206" s="18" t="n"/>
      <c r="N206" s="19">
        <f>IF($R$6="","",IF(INDEX($A206:$L206,1,CODE($R$6)-64)="","",IFERROR(VALUE(TRIM(INDEX($A206:$L206,1,CODE($R$6)-64))),TRIM(INDEX($A206:$L206,1,CODE($R$6)-64)))))</f>
        <v/>
      </c>
      <c r="O206" s="19">
        <f>IF($R$7="","",IF(INDEX($A206:$L206,1,CODE($R$7)-64)="","",TRIM(INDEX($A206:$L206,1,CODE($R$7)-64))))</f>
        <v/>
      </c>
      <c r="P206" s="19">
        <f>IF($R$8="","",IF(INDEX($A206:$L206,1,CODE($R$8)-64)="","",TRIM(INDEX($A206:$L206,1,CODE($R$8)-64))))</f>
        <v/>
      </c>
      <c r="Q206" s="19">
        <f>IF($R$9="","",IF(INDEX($A206:$L206,1,CODE($R$9)-64)="","",TRIM(INDEX($A206:$L206,1,CODE($R$9)-64))))</f>
        <v/>
      </c>
      <c r="R206" s="19">
        <f>IF($R$10="","",IF(INDEX($A206:$L206,1,CODE($R$10)-64)="","",IFERROR(VALUE(TRIM(INDEX($A206:$L206,1,CODE($R$10)-64))),TRIM(INDEX($A206:$L206,1,CODE($R$10)-64)))))</f>
        <v/>
      </c>
      <c r="S206" s="19">
        <f>IF($R$11="","",IF(INDEX($A206:$L206,1,CODE($R$11)-64)="","",IFERROR(VALUE(SUBSTITUTE(TRIM(INDEX($A206:$L206,1,CODE($R$11)-64)),"%","")),TRIM(INDEX($A206:$L206,1,CODE($R$11)-64)))))</f>
        <v/>
      </c>
    </row>
    <row r="207">
      <c r="A207" s="18" t="n"/>
      <c r="B207" s="18" t="n"/>
      <c r="C207" s="18" t="n"/>
      <c r="D207" s="18" t="n"/>
      <c r="E207" s="18" t="n"/>
      <c r="F207" s="18" t="n"/>
      <c r="G207" s="18" t="n"/>
      <c r="H207" s="18" t="n"/>
      <c r="I207" s="18" t="n"/>
      <c r="J207" s="18" t="n"/>
      <c r="K207" s="18" t="n"/>
      <c r="L207" s="18" t="n"/>
      <c r="N207" s="19">
        <f>IF($R$6="","",IF(INDEX($A207:$L207,1,CODE($R$6)-64)="","",IFERROR(VALUE(TRIM(INDEX($A207:$L207,1,CODE($R$6)-64))),TRIM(INDEX($A207:$L207,1,CODE($R$6)-64)))))</f>
        <v/>
      </c>
      <c r="O207" s="19">
        <f>IF($R$7="","",IF(INDEX($A207:$L207,1,CODE($R$7)-64)="","",TRIM(INDEX($A207:$L207,1,CODE($R$7)-64))))</f>
        <v/>
      </c>
      <c r="P207" s="19">
        <f>IF($R$8="","",IF(INDEX($A207:$L207,1,CODE($R$8)-64)="","",TRIM(INDEX($A207:$L207,1,CODE($R$8)-64))))</f>
        <v/>
      </c>
      <c r="Q207" s="19">
        <f>IF($R$9="","",IF(INDEX($A207:$L207,1,CODE($R$9)-64)="","",TRIM(INDEX($A207:$L207,1,CODE($R$9)-64))))</f>
        <v/>
      </c>
      <c r="R207" s="19">
        <f>IF($R$10="","",IF(INDEX($A207:$L207,1,CODE($R$10)-64)="","",IFERROR(VALUE(TRIM(INDEX($A207:$L207,1,CODE($R$10)-64))),TRIM(INDEX($A207:$L207,1,CODE($R$10)-64)))))</f>
        <v/>
      </c>
      <c r="S207" s="19">
        <f>IF($R$11="","",IF(INDEX($A207:$L207,1,CODE($R$11)-64)="","",IFERROR(VALUE(SUBSTITUTE(TRIM(INDEX($A207:$L207,1,CODE($R$11)-64)),"%","")),TRIM(INDEX($A207:$L207,1,CODE($R$11)-64)))))</f>
        <v/>
      </c>
    </row>
    <row r="208">
      <c r="A208" s="18" t="n"/>
      <c r="B208" s="18" t="n"/>
      <c r="C208" s="18" t="n"/>
      <c r="D208" s="18" t="n"/>
      <c r="E208" s="18" t="n"/>
      <c r="F208" s="18" t="n"/>
      <c r="G208" s="18" t="n"/>
      <c r="H208" s="18" t="n"/>
      <c r="I208" s="18" t="n"/>
      <c r="J208" s="18" t="n"/>
      <c r="K208" s="18" t="n"/>
      <c r="L208" s="18" t="n"/>
      <c r="N208" s="19">
        <f>IF($R$6="","",IF(INDEX($A208:$L208,1,CODE($R$6)-64)="","",IFERROR(VALUE(TRIM(INDEX($A208:$L208,1,CODE($R$6)-64))),TRIM(INDEX($A208:$L208,1,CODE($R$6)-64)))))</f>
        <v/>
      </c>
      <c r="O208" s="19">
        <f>IF($R$7="","",IF(INDEX($A208:$L208,1,CODE($R$7)-64)="","",TRIM(INDEX($A208:$L208,1,CODE($R$7)-64))))</f>
        <v/>
      </c>
      <c r="P208" s="19">
        <f>IF($R$8="","",IF(INDEX($A208:$L208,1,CODE($R$8)-64)="","",TRIM(INDEX($A208:$L208,1,CODE($R$8)-64))))</f>
        <v/>
      </c>
      <c r="Q208" s="19">
        <f>IF($R$9="","",IF(INDEX($A208:$L208,1,CODE($R$9)-64)="","",TRIM(INDEX($A208:$L208,1,CODE($R$9)-64))))</f>
        <v/>
      </c>
      <c r="R208" s="19">
        <f>IF($R$10="","",IF(INDEX($A208:$L208,1,CODE($R$10)-64)="","",IFERROR(VALUE(TRIM(INDEX($A208:$L208,1,CODE($R$10)-64))),TRIM(INDEX($A208:$L208,1,CODE($R$10)-64)))))</f>
        <v/>
      </c>
      <c r="S208" s="19">
        <f>IF($R$11="","",IF(INDEX($A208:$L208,1,CODE($R$11)-64)="","",IFERROR(VALUE(SUBSTITUTE(TRIM(INDEX($A208:$L208,1,CODE($R$11)-64)),"%","")),TRIM(INDEX($A208:$L208,1,CODE($R$11)-64)))))</f>
        <v/>
      </c>
    </row>
    <row r="209">
      <c r="A209" s="18" t="n"/>
      <c r="B209" s="18" t="n"/>
      <c r="C209" s="18" t="n"/>
      <c r="D209" s="18" t="n"/>
      <c r="E209" s="18" t="n"/>
      <c r="F209" s="18" t="n"/>
      <c r="G209" s="18" t="n"/>
      <c r="H209" s="18" t="n"/>
      <c r="I209" s="18" t="n"/>
      <c r="J209" s="18" t="n"/>
      <c r="K209" s="18" t="n"/>
      <c r="L209" s="18" t="n"/>
      <c r="N209" s="19">
        <f>IF($R$6="","",IF(INDEX($A209:$L209,1,CODE($R$6)-64)="","",IFERROR(VALUE(TRIM(INDEX($A209:$L209,1,CODE($R$6)-64))),TRIM(INDEX($A209:$L209,1,CODE($R$6)-64)))))</f>
        <v/>
      </c>
      <c r="O209" s="19">
        <f>IF($R$7="","",IF(INDEX($A209:$L209,1,CODE($R$7)-64)="","",TRIM(INDEX($A209:$L209,1,CODE($R$7)-64))))</f>
        <v/>
      </c>
      <c r="P209" s="19">
        <f>IF($R$8="","",IF(INDEX($A209:$L209,1,CODE($R$8)-64)="","",TRIM(INDEX($A209:$L209,1,CODE($R$8)-64))))</f>
        <v/>
      </c>
      <c r="Q209" s="19">
        <f>IF($R$9="","",IF(INDEX($A209:$L209,1,CODE($R$9)-64)="","",TRIM(INDEX($A209:$L209,1,CODE($R$9)-64))))</f>
        <v/>
      </c>
      <c r="R209" s="19">
        <f>IF($R$10="","",IF(INDEX($A209:$L209,1,CODE($R$10)-64)="","",IFERROR(VALUE(TRIM(INDEX($A209:$L209,1,CODE($R$10)-64))),TRIM(INDEX($A209:$L209,1,CODE($R$10)-64)))))</f>
        <v/>
      </c>
      <c r="S209" s="19">
        <f>IF($R$11="","",IF(INDEX($A209:$L209,1,CODE($R$11)-64)="","",IFERROR(VALUE(SUBSTITUTE(TRIM(INDEX($A209:$L209,1,CODE($R$11)-64)),"%","")),TRIM(INDEX($A209:$L209,1,CODE($R$11)-64)))))</f>
        <v/>
      </c>
    </row>
    <row r="210">
      <c r="A210" s="18" t="n"/>
      <c r="B210" s="18" t="n"/>
      <c r="C210" s="18" t="n"/>
      <c r="D210" s="18" t="n"/>
      <c r="E210" s="18" t="n"/>
      <c r="F210" s="18" t="n"/>
      <c r="G210" s="18" t="n"/>
      <c r="H210" s="18" t="n"/>
      <c r="I210" s="18" t="n"/>
      <c r="J210" s="18" t="n"/>
      <c r="K210" s="18" t="n"/>
      <c r="L210" s="18" t="n"/>
      <c r="N210" s="19">
        <f>IF($R$6="","",IF(INDEX($A210:$L210,1,CODE($R$6)-64)="","",IFERROR(VALUE(TRIM(INDEX($A210:$L210,1,CODE($R$6)-64))),TRIM(INDEX($A210:$L210,1,CODE($R$6)-64)))))</f>
        <v/>
      </c>
      <c r="O210" s="19">
        <f>IF($R$7="","",IF(INDEX($A210:$L210,1,CODE($R$7)-64)="","",TRIM(INDEX($A210:$L210,1,CODE($R$7)-64))))</f>
        <v/>
      </c>
      <c r="P210" s="19">
        <f>IF($R$8="","",IF(INDEX($A210:$L210,1,CODE($R$8)-64)="","",TRIM(INDEX($A210:$L210,1,CODE($R$8)-64))))</f>
        <v/>
      </c>
      <c r="Q210" s="19">
        <f>IF($R$9="","",IF(INDEX($A210:$L210,1,CODE($R$9)-64)="","",TRIM(INDEX($A210:$L210,1,CODE($R$9)-64))))</f>
        <v/>
      </c>
      <c r="R210" s="19">
        <f>IF($R$10="","",IF(INDEX($A210:$L210,1,CODE($R$10)-64)="","",IFERROR(VALUE(TRIM(INDEX($A210:$L210,1,CODE($R$10)-64))),TRIM(INDEX($A210:$L210,1,CODE($R$10)-64)))))</f>
        <v/>
      </c>
      <c r="S210" s="19">
        <f>IF($R$11="","",IF(INDEX($A210:$L210,1,CODE($R$11)-64)="","",IFERROR(VALUE(SUBSTITUTE(TRIM(INDEX($A210:$L210,1,CODE($R$11)-64)),"%","")),TRIM(INDEX($A210:$L210,1,CODE($R$11)-64)))))</f>
        <v/>
      </c>
    </row>
    <row r="211">
      <c r="A211" s="18" t="n"/>
      <c r="B211" s="18" t="n"/>
      <c r="C211" s="18" t="n"/>
      <c r="D211" s="18" t="n"/>
      <c r="E211" s="18" t="n"/>
      <c r="F211" s="18" t="n"/>
      <c r="G211" s="18" t="n"/>
      <c r="H211" s="18" t="n"/>
      <c r="I211" s="18" t="n"/>
      <c r="J211" s="18" t="n"/>
      <c r="K211" s="18" t="n"/>
      <c r="L211" s="18" t="n"/>
      <c r="N211" s="19">
        <f>IF($R$6="","",IF(INDEX($A211:$L211,1,CODE($R$6)-64)="","",IFERROR(VALUE(TRIM(INDEX($A211:$L211,1,CODE($R$6)-64))),TRIM(INDEX($A211:$L211,1,CODE($R$6)-64)))))</f>
        <v/>
      </c>
      <c r="O211" s="19">
        <f>IF($R$7="","",IF(INDEX($A211:$L211,1,CODE($R$7)-64)="","",TRIM(INDEX($A211:$L211,1,CODE($R$7)-64))))</f>
        <v/>
      </c>
      <c r="P211" s="19">
        <f>IF($R$8="","",IF(INDEX($A211:$L211,1,CODE($R$8)-64)="","",TRIM(INDEX($A211:$L211,1,CODE($R$8)-64))))</f>
        <v/>
      </c>
      <c r="Q211" s="19">
        <f>IF($R$9="","",IF(INDEX($A211:$L211,1,CODE($R$9)-64)="","",TRIM(INDEX($A211:$L211,1,CODE($R$9)-64))))</f>
        <v/>
      </c>
      <c r="R211" s="19">
        <f>IF($R$10="","",IF(INDEX($A211:$L211,1,CODE($R$10)-64)="","",IFERROR(VALUE(TRIM(INDEX($A211:$L211,1,CODE($R$10)-64))),TRIM(INDEX($A211:$L211,1,CODE($R$10)-64)))))</f>
        <v/>
      </c>
      <c r="S211" s="19">
        <f>IF($R$11="","",IF(INDEX($A211:$L211,1,CODE($R$11)-64)="","",IFERROR(VALUE(SUBSTITUTE(TRIM(INDEX($A211:$L211,1,CODE($R$11)-64)),"%","")),TRIM(INDEX($A211:$L211,1,CODE($R$11)-64)))))</f>
        <v/>
      </c>
    </row>
    <row r="212">
      <c r="A212" s="18" t="n"/>
      <c r="B212" s="18" t="n"/>
      <c r="C212" s="18" t="n"/>
      <c r="D212" s="18" t="n"/>
      <c r="E212" s="18" t="n"/>
      <c r="F212" s="18" t="n"/>
      <c r="G212" s="18" t="n"/>
      <c r="H212" s="18" t="n"/>
      <c r="I212" s="18" t="n"/>
      <c r="J212" s="18" t="n"/>
      <c r="K212" s="18" t="n"/>
      <c r="L212" s="18" t="n"/>
      <c r="N212" s="19">
        <f>IF($R$6="","",IF(INDEX($A212:$L212,1,CODE($R$6)-64)="","",IFERROR(VALUE(TRIM(INDEX($A212:$L212,1,CODE($R$6)-64))),TRIM(INDEX($A212:$L212,1,CODE($R$6)-64)))))</f>
        <v/>
      </c>
      <c r="O212" s="19">
        <f>IF($R$7="","",IF(INDEX($A212:$L212,1,CODE($R$7)-64)="","",TRIM(INDEX($A212:$L212,1,CODE($R$7)-64))))</f>
        <v/>
      </c>
      <c r="P212" s="19">
        <f>IF($R$8="","",IF(INDEX($A212:$L212,1,CODE($R$8)-64)="","",TRIM(INDEX($A212:$L212,1,CODE($R$8)-64))))</f>
        <v/>
      </c>
      <c r="Q212" s="19">
        <f>IF($R$9="","",IF(INDEX($A212:$L212,1,CODE($R$9)-64)="","",TRIM(INDEX($A212:$L212,1,CODE($R$9)-64))))</f>
        <v/>
      </c>
      <c r="R212" s="19">
        <f>IF($R$10="","",IF(INDEX($A212:$L212,1,CODE($R$10)-64)="","",IFERROR(VALUE(TRIM(INDEX($A212:$L212,1,CODE($R$10)-64))),TRIM(INDEX($A212:$L212,1,CODE($R$10)-64)))))</f>
        <v/>
      </c>
      <c r="S212" s="19">
        <f>IF($R$11="","",IF(INDEX($A212:$L212,1,CODE($R$11)-64)="","",IFERROR(VALUE(SUBSTITUTE(TRIM(INDEX($A212:$L212,1,CODE($R$11)-64)),"%","")),TRIM(INDEX($A212:$L212,1,CODE($R$11)-64)))))</f>
        <v/>
      </c>
    </row>
    <row r="213">
      <c r="A213" s="18" t="n"/>
      <c r="B213" s="18" t="n"/>
      <c r="C213" s="18" t="n"/>
      <c r="D213" s="18" t="n"/>
      <c r="E213" s="18" t="n"/>
      <c r="F213" s="18" t="n"/>
      <c r="G213" s="18" t="n"/>
      <c r="H213" s="18" t="n"/>
      <c r="I213" s="18" t="n"/>
      <c r="J213" s="18" t="n"/>
      <c r="K213" s="18" t="n"/>
      <c r="L213" s="18" t="n"/>
      <c r="N213" s="19">
        <f>IF($R$6="","",IF(INDEX($A213:$L213,1,CODE($R$6)-64)="","",IFERROR(VALUE(TRIM(INDEX($A213:$L213,1,CODE($R$6)-64))),TRIM(INDEX($A213:$L213,1,CODE($R$6)-64)))))</f>
        <v/>
      </c>
      <c r="O213" s="19">
        <f>IF($R$7="","",IF(INDEX($A213:$L213,1,CODE($R$7)-64)="","",TRIM(INDEX($A213:$L213,1,CODE($R$7)-64))))</f>
        <v/>
      </c>
      <c r="P213" s="19">
        <f>IF($R$8="","",IF(INDEX($A213:$L213,1,CODE($R$8)-64)="","",TRIM(INDEX($A213:$L213,1,CODE($R$8)-64))))</f>
        <v/>
      </c>
      <c r="Q213" s="19">
        <f>IF($R$9="","",IF(INDEX($A213:$L213,1,CODE($R$9)-64)="","",TRIM(INDEX($A213:$L213,1,CODE($R$9)-64))))</f>
        <v/>
      </c>
      <c r="R213" s="19">
        <f>IF($R$10="","",IF(INDEX($A213:$L213,1,CODE($R$10)-64)="","",IFERROR(VALUE(TRIM(INDEX($A213:$L213,1,CODE($R$10)-64))),TRIM(INDEX($A213:$L213,1,CODE($R$10)-64)))))</f>
        <v/>
      </c>
      <c r="S213" s="19">
        <f>IF($R$11="","",IF(INDEX($A213:$L213,1,CODE($R$11)-64)="","",IFERROR(VALUE(SUBSTITUTE(TRIM(INDEX($A213:$L213,1,CODE($R$11)-64)),"%","")),TRIM(INDEX($A213:$L213,1,CODE($R$11)-64)))))</f>
        <v/>
      </c>
    </row>
    <row r="214">
      <c r="A214" s="18" t="n"/>
      <c r="B214" s="18" t="n"/>
      <c r="C214" s="18" t="n"/>
      <c r="D214" s="18" t="n"/>
      <c r="E214" s="18" t="n"/>
      <c r="F214" s="18" t="n"/>
      <c r="G214" s="18" t="n"/>
      <c r="H214" s="18" t="n"/>
      <c r="I214" s="18" t="n"/>
      <c r="J214" s="18" t="n"/>
      <c r="K214" s="18" t="n"/>
      <c r="L214" s="18" t="n"/>
      <c r="N214" s="19">
        <f>IF($R$6="","",IF(INDEX($A214:$L214,1,CODE($R$6)-64)="","",IFERROR(VALUE(TRIM(INDEX($A214:$L214,1,CODE($R$6)-64))),TRIM(INDEX($A214:$L214,1,CODE($R$6)-64)))))</f>
        <v/>
      </c>
      <c r="O214" s="19">
        <f>IF($R$7="","",IF(INDEX($A214:$L214,1,CODE($R$7)-64)="","",TRIM(INDEX($A214:$L214,1,CODE($R$7)-64))))</f>
        <v/>
      </c>
      <c r="P214" s="19">
        <f>IF($R$8="","",IF(INDEX($A214:$L214,1,CODE($R$8)-64)="","",TRIM(INDEX($A214:$L214,1,CODE($R$8)-64))))</f>
        <v/>
      </c>
      <c r="Q214" s="19">
        <f>IF($R$9="","",IF(INDEX($A214:$L214,1,CODE($R$9)-64)="","",TRIM(INDEX($A214:$L214,1,CODE($R$9)-64))))</f>
        <v/>
      </c>
      <c r="R214" s="19">
        <f>IF($R$10="","",IF(INDEX($A214:$L214,1,CODE($R$10)-64)="","",IFERROR(VALUE(TRIM(INDEX($A214:$L214,1,CODE($R$10)-64))),TRIM(INDEX($A214:$L214,1,CODE($R$10)-64)))))</f>
        <v/>
      </c>
      <c r="S214" s="19">
        <f>IF($R$11="","",IF(INDEX($A214:$L214,1,CODE($R$11)-64)="","",IFERROR(VALUE(SUBSTITUTE(TRIM(INDEX($A214:$L214,1,CODE($R$11)-64)),"%","")),TRIM(INDEX($A214:$L214,1,CODE($R$11)-64)))))</f>
        <v/>
      </c>
    </row>
    <row r="215">
      <c r="A215" s="18" t="n"/>
      <c r="B215" s="18" t="n"/>
      <c r="C215" s="18" t="n"/>
      <c r="D215" s="18" t="n"/>
      <c r="E215" s="18" t="n"/>
      <c r="F215" s="18" t="n"/>
      <c r="G215" s="18" t="n"/>
      <c r="H215" s="18" t="n"/>
      <c r="I215" s="18" t="n"/>
      <c r="J215" s="18" t="n"/>
      <c r="K215" s="18" t="n"/>
      <c r="L215" s="18" t="n"/>
      <c r="N215" s="19">
        <f>IF($R$6="","",IF(INDEX($A215:$L215,1,CODE($R$6)-64)="","",IFERROR(VALUE(TRIM(INDEX($A215:$L215,1,CODE($R$6)-64))),TRIM(INDEX($A215:$L215,1,CODE($R$6)-64)))))</f>
        <v/>
      </c>
      <c r="O215" s="19">
        <f>IF($R$7="","",IF(INDEX($A215:$L215,1,CODE($R$7)-64)="","",TRIM(INDEX($A215:$L215,1,CODE($R$7)-64))))</f>
        <v/>
      </c>
      <c r="P215" s="19">
        <f>IF($R$8="","",IF(INDEX($A215:$L215,1,CODE($R$8)-64)="","",TRIM(INDEX($A215:$L215,1,CODE($R$8)-64))))</f>
        <v/>
      </c>
      <c r="Q215" s="19">
        <f>IF($R$9="","",IF(INDEX($A215:$L215,1,CODE($R$9)-64)="","",TRIM(INDEX($A215:$L215,1,CODE($R$9)-64))))</f>
        <v/>
      </c>
      <c r="R215" s="19">
        <f>IF($R$10="","",IF(INDEX($A215:$L215,1,CODE($R$10)-64)="","",IFERROR(VALUE(TRIM(INDEX($A215:$L215,1,CODE($R$10)-64))),TRIM(INDEX($A215:$L215,1,CODE($R$10)-64)))))</f>
        <v/>
      </c>
      <c r="S215" s="19">
        <f>IF($R$11="","",IF(INDEX($A215:$L215,1,CODE($R$11)-64)="","",IFERROR(VALUE(SUBSTITUTE(TRIM(INDEX($A215:$L215,1,CODE($R$11)-64)),"%","")),TRIM(INDEX($A215:$L215,1,CODE($R$11)-64)))))</f>
        <v/>
      </c>
    </row>
  </sheetData>
  <mergeCells count="7">
    <mergeCell ref="N9:O9"/>
    <mergeCell ref="N11:O11"/>
    <mergeCell ref="N7:O7"/>
    <mergeCell ref="N6:O6"/>
    <mergeCell ref="N10:O10"/>
    <mergeCell ref="N5:O5"/>
    <mergeCell ref="N8:O8"/>
  </mergeCells>
  <dataValidations count="1">
    <dataValidation sqref="Q6:Q11" showDropDown="0" showInputMessage="0" showErrorMessage="0" allowBlank="1" type="list">
      <formula1>='Scales'!$AJ$6:$AJ$18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A1:M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2" customWidth="1" min="3" max="3"/>
    <col width="12" customWidth="1" min="4" max="4"/>
    <col width="12" customWidth="1" min="5" max="5"/>
    <col width="16" customWidth="1" min="6" max="6"/>
    <col width="3" customWidth="1" min="7" max="7"/>
    <col width="22" customWidth="1" min="8" max="8"/>
    <col width="12" customWidth="1" min="9" max="9"/>
    <col width="12" customWidth="1" min="10" max="10"/>
    <col width="12" customWidth="1" min="11" max="11"/>
    <col hidden="1" width="3" customWidth="1" min="12" max="12"/>
    <col hidden="1" width="13" customWidth="1" min="13" max="13"/>
  </cols>
  <sheetData>
    <row r="1" ht="30" customHeight="1">
      <c r="A1" s="1" t="inlineStr">
        <is>
          <t>Results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</row>
    <row r="2" ht="20" customHeight="1">
      <c r="A2" s="3" t="inlineStr">
        <is>
          <t>Your unweighted 4.0 GPA broken down by grade level and subject.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</row>
    <row r="4">
      <c r="B4" s="5" t="inlineStr">
        <is>
          <t>SUMMARY</t>
        </is>
      </c>
    </row>
    <row r="5">
      <c r="B5" s="35" t="inlineStr">
        <is>
          <t>Unweighted GPA (4.0 scale)</t>
        </is>
      </c>
      <c r="D5" s="35" t="inlineStr">
        <is>
          <t>Courses counted</t>
        </is>
      </c>
      <c r="F5" s="35" t="inlineStr">
        <is>
          <t>Credits counted</t>
        </is>
      </c>
      <c r="H5" s="35" t="inlineStr">
        <is>
          <t>Conversion method</t>
        </is>
      </c>
    </row>
    <row r="6" ht="34" customHeight="1">
      <c r="B6" s="36">
        <f>'Start Here'!C16</f>
        <v/>
      </c>
      <c r="D6" s="37">
        <f>'Start Here'!C17</f>
        <v/>
      </c>
      <c r="F6" s="38">
        <f>'Start Here'!C18</f>
        <v/>
      </c>
      <c r="H6" s="19">
        <f>'Start Here'!C5</f>
        <v/>
      </c>
      <c r="I6" s="39" t="n"/>
      <c r="J6" s="39" t="n"/>
      <c r="K6" s="28" t="n"/>
    </row>
    <row r="9">
      <c r="B9" s="5" t="inlineStr">
        <is>
          <t>BY GRADE LEVEL</t>
        </is>
      </c>
      <c r="H9" s="5" t="inlineStr">
        <is>
          <t>BY SUBJECT</t>
        </is>
      </c>
    </row>
    <row r="10">
      <c r="B10" s="22" t="inlineStr">
        <is>
          <t>Grade level</t>
        </is>
      </c>
      <c r="C10" s="22" t="inlineStr">
        <is>
          <t>Courses counted</t>
        </is>
      </c>
      <c r="D10" s="22" t="inlineStr">
        <is>
          <t>Credits counted</t>
        </is>
      </c>
      <c r="E10" s="22" t="inlineStr">
        <is>
          <t>GPA</t>
        </is>
      </c>
      <c r="F10" s="22" t="inlineStr">
        <is>
          <t>Cumulative GPA</t>
        </is>
      </c>
      <c r="H10" s="22" t="inlineStr">
        <is>
          <t>Subject</t>
        </is>
      </c>
      <c r="I10" s="22" t="inlineStr">
        <is>
          <t>Courses counted</t>
        </is>
      </c>
      <c r="J10" s="22" t="inlineStr">
        <is>
          <t>Credits counted</t>
        </is>
      </c>
      <c r="K10" s="22" t="inlineStr">
        <is>
          <t>GPA</t>
        </is>
      </c>
    </row>
    <row r="11">
      <c r="B11" s="29" t="inlineStr">
        <is>
          <t>Grade 9</t>
        </is>
      </c>
      <c r="C11" s="40">
        <f>SUMIFS('Courses'!$U$5:$U$204,'Courses'!$R$5:$R$204,9)</f>
        <v/>
      </c>
      <c r="D11" s="41">
        <f>SUMIFS('Courses'!$W$5:$W$204,'Courses'!$R$5:$R$204,9)</f>
        <v/>
      </c>
      <c r="E11" s="42">
        <f>IF(D11=0,"—",SUMIFS('Courses'!$V$5:$V$204,'Courses'!$R$5:$R$204,9)/D11)</f>
        <v/>
      </c>
      <c r="F11" s="43">
        <f>IF(SUMIFS('Courses'!$W$5:$W$204,'Courses'!$R$5:$R$204,"&lt;="&amp;9)=0,"—",SUMIFS('Courses'!$V$5:$V$204,'Courses'!$R$5:$R$204,"&lt;="&amp;9)/SUMIFS('Courses'!$W$5:$W$204,'Courses'!$R$5:$R$204,"&lt;="&amp;9))</f>
        <v/>
      </c>
      <c r="H11" s="44">
        <f>IF('Scales'!S6="","",'Scales'!S6)</f>
        <v/>
      </c>
      <c r="I11" s="40">
        <f>IF(H11="","",SUMIFS('Courses'!$U$5:$U$204,'Courses'!$I$5:$I$204,H11))</f>
        <v/>
      </c>
      <c r="J11" s="41">
        <f>IF(H11="","",SUMIFS('Courses'!$W$5:$W$204,'Courses'!$I$5:$I$204,H11))</f>
        <v/>
      </c>
      <c r="K11" s="42">
        <f>IF(H11="","",IF(J11=0,"—",SUMIFS('Courses'!$V$5:$V$204,'Courses'!$I$5:$I$204,H11)/J11))</f>
        <v/>
      </c>
      <c r="L11" t="inlineStr">
        <is>
          <t>Grade 9</t>
        </is>
      </c>
      <c r="M11">
        <f>IF(ISNUMBER(E11),E11,NA())</f>
        <v/>
      </c>
    </row>
    <row r="12">
      <c r="B12" s="29" t="inlineStr">
        <is>
          <t>Grade 10</t>
        </is>
      </c>
      <c r="C12" s="40">
        <f>SUMIFS('Courses'!$U$5:$U$204,'Courses'!$R$5:$R$204,10)</f>
        <v/>
      </c>
      <c r="D12" s="41">
        <f>SUMIFS('Courses'!$W$5:$W$204,'Courses'!$R$5:$R$204,10)</f>
        <v/>
      </c>
      <c r="E12" s="42">
        <f>IF(D12=0,"—",SUMIFS('Courses'!$V$5:$V$204,'Courses'!$R$5:$R$204,10)/D12)</f>
        <v/>
      </c>
      <c r="F12" s="43">
        <f>IF(SUMIFS('Courses'!$W$5:$W$204,'Courses'!$R$5:$R$204,"&lt;="&amp;10)=0,"—",SUMIFS('Courses'!$V$5:$V$204,'Courses'!$R$5:$R$204,"&lt;="&amp;10)/SUMIFS('Courses'!$W$5:$W$204,'Courses'!$R$5:$R$204,"&lt;="&amp;10))</f>
        <v/>
      </c>
      <c r="H12" s="44">
        <f>IF('Scales'!S7="","",'Scales'!S7)</f>
        <v/>
      </c>
      <c r="I12" s="40">
        <f>IF(H12="","",SUMIFS('Courses'!$U$5:$U$204,'Courses'!$I$5:$I$204,H12))</f>
        <v/>
      </c>
      <c r="J12" s="41">
        <f>IF(H12="","",SUMIFS('Courses'!$W$5:$W$204,'Courses'!$I$5:$I$204,H12))</f>
        <v/>
      </c>
      <c r="K12" s="42">
        <f>IF(H12="","",IF(J12=0,"—",SUMIFS('Courses'!$V$5:$V$204,'Courses'!$I$5:$I$204,H12)/J12))</f>
        <v/>
      </c>
      <c r="L12" t="inlineStr">
        <is>
          <t>Grade 10</t>
        </is>
      </c>
      <c r="M12">
        <f>IF(ISNUMBER(E12),E12,NA())</f>
        <v/>
      </c>
    </row>
    <row r="13">
      <c r="B13" s="29" t="inlineStr">
        <is>
          <t>Grade 11</t>
        </is>
      </c>
      <c r="C13" s="40">
        <f>SUMIFS('Courses'!$U$5:$U$204,'Courses'!$R$5:$R$204,11)</f>
        <v/>
      </c>
      <c r="D13" s="41">
        <f>SUMIFS('Courses'!$W$5:$W$204,'Courses'!$R$5:$R$204,11)</f>
        <v/>
      </c>
      <c r="E13" s="42">
        <f>IF(D13=0,"—",SUMIFS('Courses'!$V$5:$V$204,'Courses'!$R$5:$R$204,11)/D13)</f>
        <v/>
      </c>
      <c r="F13" s="43">
        <f>IF(SUMIFS('Courses'!$W$5:$W$204,'Courses'!$R$5:$R$204,"&lt;="&amp;11)=0,"—",SUMIFS('Courses'!$V$5:$V$204,'Courses'!$R$5:$R$204,"&lt;="&amp;11)/SUMIFS('Courses'!$W$5:$W$204,'Courses'!$R$5:$R$204,"&lt;="&amp;11))</f>
        <v/>
      </c>
      <c r="H13" s="44">
        <f>IF('Scales'!S8="","",'Scales'!S8)</f>
        <v/>
      </c>
      <c r="I13" s="40">
        <f>IF(H13="","",SUMIFS('Courses'!$U$5:$U$204,'Courses'!$I$5:$I$204,H13))</f>
        <v/>
      </c>
      <c r="J13" s="41">
        <f>IF(H13="","",SUMIFS('Courses'!$W$5:$W$204,'Courses'!$I$5:$I$204,H13))</f>
        <v/>
      </c>
      <c r="K13" s="42">
        <f>IF(H13="","",IF(J13=0,"—",SUMIFS('Courses'!$V$5:$V$204,'Courses'!$I$5:$I$204,H13)/J13))</f>
        <v/>
      </c>
      <c r="L13" t="inlineStr">
        <is>
          <t>Grade 11</t>
        </is>
      </c>
      <c r="M13">
        <f>IF(ISNUMBER(E13),E13,NA())</f>
        <v/>
      </c>
    </row>
    <row r="14">
      <c r="B14" s="29" t="inlineStr">
        <is>
          <t>Grade 12</t>
        </is>
      </c>
      <c r="C14" s="40">
        <f>SUMIFS('Courses'!$U$5:$U$204,'Courses'!$R$5:$R$204,12)</f>
        <v/>
      </c>
      <c r="D14" s="41">
        <f>SUMIFS('Courses'!$W$5:$W$204,'Courses'!$R$5:$R$204,12)</f>
        <v/>
      </c>
      <c r="E14" s="42">
        <f>IF(D14=0,"—",SUMIFS('Courses'!$V$5:$V$204,'Courses'!$R$5:$R$204,12)/D14)</f>
        <v/>
      </c>
      <c r="F14" s="43">
        <f>IF(SUMIFS('Courses'!$W$5:$W$204,'Courses'!$R$5:$R$204,"&lt;="&amp;12)=0,"—",SUMIFS('Courses'!$V$5:$V$204,'Courses'!$R$5:$R$204,"&lt;="&amp;12)/SUMIFS('Courses'!$W$5:$W$204,'Courses'!$R$5:$R$204,"&lt;="&amp;12))</f>
        <v/>
      </c>
      <c r="H14" s="44">
        <f>IF('Scales'!S9="","",'Scales'!S9)</f>
        <v/>
      </c>
      <c r="I14" s="40">
        <f>IF(H14="","",SUMIFS('Courses'!$U$5:$U$204,'Courses'!$I$5:$I$204,H14))</f>
        <v/>
      </c>
      <c r="J14" s="41">
        <f>IF(H14="","",SUMIFS('Courses'!$W$5:$W$204,'Courses'!$I$5:$I$204,H14))</f>
        <v/>
      </c>
      <c r="K14" s="42">
        <f>IF(H14="","",IF(J14=0,"—",SUMIFS('Courses'!$V$5:$V$204,'Courses'!$I$5:$I$204,H14)/J14))</f>
        <v/>
      </c>
      <c r="L14" t="inlineStr">
        <is>
          <t>Grade 12</t>
        </is>
      </c>
      <c r="M14">
        <f>IF(ISNUMBER(E14),E14,NA())</f>
        <v/>
      </c>
    </row>
    <row r="15">
      <c r="B15" s="11" t="inlineStr">
        <is>
          <t>Cumulative = all counted courses up to and including that grade level. Rows with no grade level count in the overall GPA only.</t>
        </is>
      </c>
      <c r="H15" s="44">
        <f>IF('Scales'!S10="","",'Scales'!S10)</f>
        <v/>
      </c>
      <c r="I15" s="40">
        <f>IF(H15="","",SUMIFS('Courses'!$U$5:$U$204,'Courses'!$I$5:$I$204,H15))</f>
        <v/>
      </c>
      <c r="J15" s="41">
        <f>IF(H15="","",SUMIFS('Courses'!$W$5:$W$204,'Courses'!$I$5:$I$204,H15))</f>
        <v/>
      </c>
      <c r="K15" s="42">
        <f>IF(H15="","",IF(J15=0,"—",SUMIFS('Courses'!$V$5:$V$204,'Courses'!$I$5:$I$204,H15)/J15))</f>
        <v/>
      </c>
    </row>
    <row r="16">
      <c r="H16" s="44">
        <f>IF('Scales'!S11="","",'Scales'!S11)</f>
        <v/>
      </c>
      <c r="I16" s="40">
        <f>IF(H16="","",SUMIFS('Courses'!$U$5:$U$204,'Courses'!$I$5:$I$204,H16))</f>
        <v/>
      </c>
      <c r="J16" s="41">
        <f>IF(H16="","",SUMIFS('Courses'!$W$5:$W$204,'Courses'!$I$5:$I$204,H16))</f>
        <v/>
      </c>
      <c r="K16" s="42">
        <f>IF(H16="","",IF(J16=0,"—",SUMIFS('Courses'!$V$5:$V$204,'Courses'!$I$5:$I$204,H16)/J16))</f>
        <v/>
      </c>
    </row>
    <row r="17">
      <c r="H17" s="44">
        <f>IF('Scales'!S12="","",'Scales'!S12)</f>
        <v/>
      </c>
      <c r="I17" s="40">
        <f>IF(H17="","",SUMIFS('Courses'!$U$5:$U$204,'Courses'!$I$5:$I$204,H17))</f>
        <v/>
      </c>
      <c r="J17" s="41">
        <f>IF(H17="","",SUMIFS('Courses'!$W$5:$W$204,'Courses'!$I$5:$I$204,H17))</f>
        <v/>
      </c>
      <c r="K17" s="42">
        <f>IF(H17="","",IF(J17=0,"—",SUMIFS('Courses'!$V$5:$V$204,'Courses'!$I$5:$I$204,H17)/J17))</f>
        <v/>
      </c>
    </row>
    <row r="18">
      <c r="H18" s="44">
        <f>IF('Scales'!S13="","",'Scales'!S13)</f>
        <v/>
      </c>
      <c r="I18" s="40">
        <f>IF(H18="","",SUMIFS('Courses'!$U$5:$U$204,'Courses'!$I$5:$I$204,H18))</f>
        <v/>
      </c>
      <c r="J18" s="41">
        <f>IF(H18="","",SUMIFS('Courses'!$W$5:$W$204,'Courses'!$I$5:$I$204,H18))</f>
        <v/>
      </c>
      <c r="K18" s="42">
        <f>IF(H18="","",IF(J18=0,"—",SUMIFS('Courses'!$V$5:$V$204,'Courses'!$I$5:$I$204,H18)/J18))</f>
        <v/>
      </c>
    </row>
    <row r="19">
      <c r="H19" s="44">
        <f>IF('Scales'!S14="","",'Scales'!S14)</f>
        <v/>
      </c>
      <c r="I19" s="40">
        <f>IF(H19="","",SUMIFS('Courses'!$U$5:$U$204,'Courses'!$I$5:$I$204,H19))</f>
        <v/>
      </c>
      <c r="J19" s="41">
        <f>IF(H19="","",SUMIFS('Courses'!$W$5:$W$204,'Courses'!$I$5:$I$204,H19))</f>
        <v/>
      </c>
      <c r="K19" s="42">
        <f>IF(H19="","",IF(J19=0,"—",SUMIFS('Courses'!$V$5:$V$204,'Courses'!$I$5:$I$204,H19)/J19))</f>
        <v/>
      </c>
    </row>
    <row r="20">
      <c r="H20" s="44">
        <f>IF('Scales'!S15="","",'Scales'!S15)</f>
        <v/>
      </c>
      <c r="I20" s="40">
        <f>IF(H20="","",SUMIFS('Courses'!$U$5:$U$204,'Courses'!$I$5:$I$204,H20))</f>
        <v/>
      </c>
      <c r="J20" s="41">
        <f>IF(H20="","",SUMIFS('Courses'!$W$5:$W$204,'Courses'!$I$5:$I$204,H20))</f>
        <v/>
      </c>
      <c r="K20" s="42">
        <f>IF(H20="","",IF(J20=0,"—",SUMIFS('Courses'!$V$5:$V$204,'Courses'!$I$5:$I$204,H20)/J20))</f>
        <v/>
      </c>
    </row>
    <row r="21">
      <c r="H21" s="44">
        <f>IF('Scales'!S16="","",'Scales'!S16)</f>
        <v/>
      </c>
      <c r="I21" s="40">
        <f>IF(H21="","",SUMIFS('Courses'!$U$5:$U$204,'Courses'!$I$5:$I$204,H21))</f>
        <v/>
      </c>
      <c r="J21" s="41">
        <f>IF(H21="","",SUMIFS('Courses'!$W$5:$W$204,'Courses'!$I$5:$I$204,H21))</f>
        <v/>
      </c>
      <c r="K21" s="42">
        <f>IF(H21="","",IF(J21=0,"—",SUMIFS('Courses'!$V$5:$V$204,'Courses'!$I$5:$I$204,H21)/J21))</f>
        <v/>
      </c>
    </row>
    <row r="22">
      <c r="H22" s="44">
        <f>IF('Scales'!S17="","",'Scales'!S17)</f>
        <v/>
      </c>
      <c r="I22" s="40">
        <f>IF(H22="","",SUMIFS('Courses'!$U$5:$U$204,'Courses'!$I$5:$I$204,H22))</f>
        <v/>
      </c>
      <c r="J22" s="41">
        <f>IF(H22="","",SUMIFS('Courses'!$W$5:$W$204,'Courses'!$I$5:$I$204,H22))</f>
        <v/>
      </c>
      <c r="K22" s="42">
        <f>IF(H22="","",IF(J22=0,"—",SUMIFS('Courses'!$V$5:$V$204,'Courses'!$I$5:$I$204,H22)/J22))</f>
        <v/>
      </c>
    </row>
  </sheetData>
  <mergeCells count="2">
    <mergeCell ref="H6:K6"/>
    <mergeCell ref="B15:F16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6B7280"/>
    <outlinePr summaryBelow="1" summaryRight="1"/>
    <pageSetUpPr fitToPage="1"/>
  </sheetPr>
  <dimension ref="A1:AJ12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3" customWidth="1" min="4" max="4"/>
    <col width="5" customWidth="1" min="5" max="5"/>
    <col width="34" customWidth="1" min="6" max="6"/>
    <col width="12" customWidth="1" min="7" max="7"/>
    <col width="9" customWidth="1" min="8" max="8"/>
    <col width="70" customWidth="1" min="9" max="9"/>
    <col width="3" customWidth="1" min="10" max="10"/>
    <col width="6" customWidth="1" min="11" max="11"/>
    <col width="18" customWidth="1" min="12" max="12"/>
    <col width="10" customWidth="1" min="13" max="13"/>
    <col width="9" customWidth="1" min="14" max="14"/>
    <col width="10" customWidth="1" min="15" max="15"/>
    <col width="3" customWidth="1" min="16" max="16"/>
    <col width="18" customWidth="1" min="17" max="17"/>
    <col width="3" customWidth="1" min="18" max="18"/>
    <col width="18" customWidth="1" min="19" max="19"/>
    <col width="8" customWidth="1" min="20" max="20"/>
    <col width="3" customWidth="1" min="21" max="21"/>
    <col width="22" customWidth="1" min="22" max="22"/>
    <col width="18" customWidth="1" min="23" max="23"/>
    <col width="3" customWidth="1" min="24" max="24"/>
    <col width="18" customWidth="1" min="25" max="25"/>
    <col width="16" customWidth="1" min="26" max="26"/>
    <col width="3" customWidth="1" min="27" max="27"/>
    <col width="16" customWidth="1" min="28" max="28"/>
    <col width="3" customWidth="1" min="29" max="29"/>
    <col width="26" customWidth="1" min="30" max="30"/>
    <col width="3" customWidth="1" min="31" max="31"/>
    <col width="8" customWidth="1" min="32" max="32"/>
    <col width="3" customWidth="1" min="33" max="33"/>
    <col width="8" customWidth="1" min="34" max="34"/>
    <col width="3" customWidth="1" min="35" max="35"/>
    <col width="9" customWidth="1" min="36" max="36"/>
  </cols>
  <sheetData>
    <row r="1" ht="30" customHeight="1">
      <c r="A1" s="1" t="inlineStr">
        <is>
          <t>Scales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</row>
    <row r="2" ht="20" customHeight="1">
      <c r="A2" s="3" t="inlineStr">
        <is>
          <t>Conversion tables. Edit the yellow cells to match your school, or add your own scale.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  <c r="Q2" s="4" t="n"/>
      <c r="R2" s="4" t="n"/>
      <c r="S2" s="4" t="n"/>
      <c r="T2" s="4" t="n"/>
      <c r="U2" s="4" t="n"/>
      <c r="V2" s="4" t="n"/>
      <c r="W2" s="4" t="n"/>
      <c r="X2" s="4" t="n"/>
      <c r="Y2" s="4" t="n"/>
      <c r="Z2" s="4" t="n"/>
      <c r="AA2" s="4" t="n"/>
      <c r="AB2" s="4" t="n"/>
      <c r="AC2" s="4" t="n"/>
      <c r="AD2" s="4" t="n"/>
      <c r="AE2" s="4" t="n"/>
      <c r="AF2" s="4" t="n"/>
      <c r="AG2" s="4" t="n"/>
      <c r="AH2" s="4" t="n"/>
      <c r="AI2" s="4" t="n"/>
      <c r="AJ2" s="4" t="n"/>
    </row>
    <row r="3">
      <c r="A3" s="20" t="inlineStr">
        <is>
          <t>Helper cells (don't edit) →</t>
        </is>
      </c>
      <c r="B3" s="19">
        <f>IFERROR(MATCH('Start Here'!$C$5,'Scales'!$B$5:$C$5,0),1)</f>
        <v/>
      </c>
      <c r="F3" s="19">
        <f>IFERROR(INDEX('Scales'!$E$6:$E$15,MATCH('Start Here'!$C$6,'Scales'!$F$6:$F$15,0)),0)</f>
        <v/>
      </c>
    </row>
    <row r="4">
      <c r="A4" s="5" t="inlineStr">
        <is>
          <t>1 · LETTER → 4.0 POINTS</t>
        </is>
      </c>
      <c r="E4" s="5" t="inlineStr">
        <is>
          <t>2 · GRADING SCALES</t>
        </is>
      </c>
      <c r="K4" s="5" t="inlineStr">
        <is>
          <t>3 · SCALE TABLES</t>
        </is>
      </c>
      <c r="Q4" s="5" t="inlineStr">
        <is>
          <t>4 · GRADES THAT DON'T COUNT</t>
        </is>
      </c>
      <c r="S4" s="5" t="inlineStr">
        <is>
          <t>5 · SUBJECTS</t>
        </is>
      </c>
      <c r="V4" s="5" t="inlineStr">
        <is>
          <t>6 · SUBJECT GUESSING (lower rows win)</t>
        </is>
      </c>
      <c r="Y4" s="5" t="inlineStr">
        <is>
          <t>7 · IMPORT HEADER NAMES</t>
        </is>
      </c>
      <c r="AB4" s="5" t="inlineStr">
        <is>
          <t>8 · LISTS</t>
        </is>
      </c>
    </row>
    <row r="5">
      <c r="A5" s="22" t="inlineStr">
        <is>
          <t>Letter</t>
        </is>
      </c>
      <c r="B5" s="22" t="inlineStr">
        <is>
          <t>Plus/minus (A- = 3.7)</t>
        </is>
      </c>
      <c r="C5" s="22" t="inlineStr">
        <is>
          <t>Whole letters (A = 4, B = 3)</t>
        </is>
      </c>
      <c r="E5" s="22" t="inlineStr">
        <is>
          <t>ID</t>
        </is>
      </c>
      <c r="F5" s="22" t="inlineStr">
        <is>
          <t>Scale name (shown in lists)</t>
        </is>
      </c>
      <c r="G5" s="22" t="inlineStr">
        <is>
          <t>How grades are matched</t>
        </is>
      </c>
      <c r="H5" s="22" t="inlineStr">
        <is>
          <t>Highest valid score</t>
        </is>
      </c>
      <c r="I5" s="22" t="inlineStr">
        <is>
          <t>Notes</t>
        </is>
      </c>
      <c r="K5" s="22" t="inlineStr">
        <is>
          <t>ID</t>
        </is>
      </c>
      <c r="L5" s="22" t="inlineStr">
        <is>
          <t>Grade on transcript (exact)</t>
        </is>
      </c>
      <c r="M5" s="22" t="inlineStr">
        <is>
          <t>Minimum score</t>
        </is>
      </c>
      <c r="N5" s="22" t="inlineStr">
        <is>
          <t>Counts as letter</t>
        </is>
      </c>
      <c r="O5" s="22" t="inlineStr">
        <is>
          <t>key (auto)</t>
        </is>
      </c>
      <c r="Q5" s="22" t="inlineStr">
        <is>
          <t>Grade</t>
        </is>
      </c>
      <c r="S5" s="22" t="inlineStr">
        <is>
          <t>Subject</t>
        </is>
      </c>
      <c r="T5" s="22" t="inlineStr">
        <is>
          <t>Core?</t>
        </is>
      </c>
      <c r="V5" s="22" t="inlineStr">
        <is>
          <t>Course name contains</t>
        </is>
      </c>
      <c r="W5" s="22" t="inlineStr">
        <is>
          <t>Subject</t>
        </is>
      </c>
      <c r="Y5" s="22" t="inlineStr">
        <is>
          <t>Header text</t>
        </is>
      </c>
      <c r="Z5" s="22" t="inlineStr">
        <is>
          <t>Field</t>
        </is>
      </c>
      <c r="AB5" s="22" t="inlineStr">
        <is>
          <t>Fields</t>
        </is>
      </c>
      <c r="AD5" s="22" t="inlineStr">
        <is>
          <t>Scope</t>
        </is>
      </c>
      <c r="AF5" s="22" t="inlineStr">
        <is>
          <t>Yes/No</t>
        </is>
      </c>
      <c r="AH5" s="22" t="inlineStr">
        <is>
          <t>Years</t>
        </is>
      </c>
      <c r="AJ5" s="22" t="inlineStr">
        <is>
          <t>Columns</t>
        </is>
      </c>
    </row>
    <row r="6" ht="32" customHeight="1">
      <c r="A6" s="29" t="inlineStr">
        <is>
          <t>A+</t>
        </is>
      </c>
      <c r="B6" s="45" t="n">
        <v>4</v>
      </c>
      <c r="C6" s="45" t="n">
        <v>4</v>
      </c>
      <c r="E6" s="29" t="n">
        <v>1</v>
      </c>
      <c r="F6" s="18" t="inlineStr">
        <is>
          <t>Letter grades (A–F)</t>
        </is>
      </c>
      <c r="G6" s="18" t="inlineStr">
        <is>
          <t>Exact match</t>
        </is>
      </c>
      <c r="H6" s="18" t="n"/>
      <c r="I6" s="11" t="inlineStr">
        <is>
          <t>A+ to F. E counts as F. Use this when the transcript shows letters, even if your school also prints weighted points.</t>
        </is>
      </c>
      <c r="K6" s="18" t="n">
        <v>1</v>
      </c>
      <c r="L6" s="18" t="inlineStr">
        <is>
          <t>A+</t>
        </is>
      </c>
      <c r="M6" s="18" t="n"/>
      <c r="N6" s="18" t="inlineStr">
        <is>
          <t>A+</t>
        </is>
      </c>
      <c r="O6" s="46">
        <f>IF(K6="","",K6&amp;"|"&amp;IF(M6&lt;&gt;"",M6,UPPER(SUBSTITUTE(TRIM(L6)," ",""))))</f>
        <v/>
      </c>
      <c r="Q6" s="18" t="inlineStr">
        <is>
          <t>P</t>
        </is>
      </c>
      <c r="S6" s="18" t="inlineStr">
        <is>
          <t>English</t>
        </is>
      </c>
      <c r="T6" s="18" t="inlineStr">
        <is>
          <t>Yes</t>
        </is>
      </c>
      <c r="V6" s="18" t="inlineStr">
        <is>
          <t xml:space="preserve"> ART</t>
        </is>
      </c>
      <c r="W6" s="18" t="inlineStr">
        <is>
          <t>Arts</t>
        </is>
      </c>
      <c r="Y6" s="18" t="inlineStr">
        <is>
          <t>year</t>
        </is>
      </c>
      <c r="Z6" s="18" t="inlineStr">
        <is>
          <t>Grade level</t>
        </is>
      </c>
      <c r="AB6" s="14" t="inlineStr">
        <is>
          <t>Grade level</t>
        </is>
      </c>
      <c r="AD6" s="14" t="inlineStr">
        <is>
          <t>All graded courses</t>
        </is>
      </c>
      <c r="AF6" s="14" t="inlineStr">
        <is>
          <t>Yes</t>
        </is>
      </c>
      <c r="AH6" s="14" t="n">
        <v>9</v>
      </c>
      <c r="AJ6" s="14" t="inlineStr">
        <is>
          <t>(none)</t>
        </is>
      </c>
    </row>
    <row r="7" ht="32" customHeight="1">
      <c r="A7" s="29" t="inlineStr">
        <is>
          <t>A</t>
        </is>
      </c>
      <c r="B7" s="45" t="n">
        <v>4</v>
      </c>
      <c r="C7" s="45" t="n">
        <v>4</v>
      </c>
      <c r="E7" s="29" t="n">
        <v>2</v>
      </c>
      <c r="F7" s="18" t="inlineStr">
        <is>
          <t>Percentage 0–100 (D = 65+)</t>
        </is>
      </c>
      <c r="G7" s="18" t="inlineStr">
        <is>
          <t>Minimum score</t>
        </is>
      </c>
      <c r="H7" s="18" t="n">
        <v>100</v>
      </c>
      <c r="I7" s="11" t="inlineStr">
        <is>
          <t>97+ A+, 93 A, 90 A-, 87 B+, 83 B, 80 B-, 77 C+, 73 C, 70 C-, 67 D+, 65 D, below 65 F. The most common US cutoffs.</t>
        </is>
      </c>
      <c r="K7" s="18" t="n">
        <v>1</v>
      </c>
      <c r="L7" s="18" t="inlineStr">
        <is>
          <t>A</t>
        </is>
      </c>
      <c r="M7" s="18" t="n"/>
      <c r="N7" s="18" t="inlineStr">
        <is>
          <t>A</t>
        </is>
      </c>
      <c r="O7" s="46">
        <f>IF(K7="","",K7&amp;"|"&amp;IF(M7&lt;&gt;"",M7,UPPER(SUBSTITUTE(TRIM(L7)," ",""))))</f>
        <v/>
      </c>
      <c r="Q7" s="18" t="inlineStr">
        <is>
          <t>PASS</t>
        </is>
      </c>
      <c r="S7" s="18" t="inlineStr">
        <is>
          <t>Math</t>
        </is>
      </c>
      <c r="T7" s="18" t="inlineStr">
        <is>
          <t>Yes</t>
        </is>
      </c>
      <c r="V7" s="18" t="inlineStr">
        <is>
          <t>MUSIC</t>
        </is>
      </c>
      <c r="W7" s="18" t="inlineStr">
        <is>
          <t>Arts</t>
        </is>
      </c>
      <c r="Y7" s="18" t="inlineStr">
        <is>
          <t>grade level</t>
        </is>
      </c>
      <c r="Z7" s="18" t="inlineStr">
        <is>
          <t>Grade level</t>
        </is>
      </c>
      <c r="AB7" s="14" t="inlineStr">
        <is>
          <t>Term</t>
        </is>
      </c>
      <c r="AD7" s="14" t="inlineStr">
        <is>
          <t>Core academic courses only</t>
        </is>
      </c>
      <c r="AF7" s="14" t="inlineStr">
        <is>
          <t>No</t>
        </is>
      </c>
      <c r="AH7" s="14" t="n">
        <v>10</v>
      </c>
      <c r="AJ7" s="14" t="inlineStr">
        <is>
          <t>A</t>
        </is>
      </c>
    </row>
    <row r="8" ht="32" customHeight="1">
      <c r="A8" s="29" t="inlineStr">
        <is>
          <t>A-</t>
        </is>
      </c>
      <c r="B8" s="45" t="n">
        <v>3.7</v>
      </c>
      <c r="C8" s="45" t="n">
        <v>4</v>
      </c>
      <c r="E8" s="29" t="n">
        <v>3</v>
      </c>
      <c r="F8" s="18" t="inlineStr">
        <is>
          <t>Percentage 0–100 (D = 60+, 10-point)</t>
        </is>
      </c>
      <c r="G8" s="18" t="inlineStr">
        <is>
          <t>Minimum score</t>
        </is>
      </c>
      <c r="H8" s="18" t="n">
        <v>100</v>
      </c>
      <c r="I8" s="11" t="inlineStr">
        <is>
          <t>97+ A+, 93 A, 90 A-, 87 B+, 83 B, 80 B-, 77 C+, 73 C, 70 C-, 67 D+, 63 D, 60 D-, below 60 F. Common in 10-point-scale schools.</t>
        </is>
      </c>
      <c r="K8" s="18" t="n">
        <v>1</v>
      </c>
      <c r="L8" s="18" t="inlineStr">
        <is>
          <t>A-</t>
        </is>
      </c>
      <c r="M8" s="18" t="n"/>
      <c r="N8" s="18" t="inlineStr">
        <is>
          <t>A-</t>
        </is>
      </c>
      <c r="O8" s="46">
        <f>IF(K8="","",K8&amp;"|"&amp;IF(M8&lt;&gt;"",M8,UPPER(SUBSTITUTE(TRIM(L8)," ",""))))</f>
        <v/>
      </c>
      <c r="Q8" s="18" t="inlineStr">
        <is>
          <t>W</t>
        </is>
      </c>
      <c r="S8" s="18" t="inlineStr">
        <is>
          <t>Science</t>
        </is>
      </c>
      <c r="T8" s="18" t="inlineStr">
        <is>
          <t>Yes</t>
        </is>
      </c>
      <c r="V8" s="18" t="inlineStr">
        <is>
          <t>BAND</t>
        </is>
      </c>
      <c r="W8" s="18" t="inlineStr">
        <is>
          <t>Arts</t>
        </is>
      </c>
      <c r="Y8" s="18" t="inlineStr">
        <is>
          <t>grade lvl</t>
        </is>
      </c>
      <c r="Z8" s="18" t="inlineStr">
        <is>
          <t>Grade level</t>
        </is>
      </c>
      <c r="AB8" s="14" t="inlineStr">
        <is>
          <t>Course name</t>
        </is>
      </c>
      <c r="AH8" s="14" t="n">
        <v>11</v>
      </c>
      <c r="AJ8" s="14" t="inlineStr">
        <is>
          <t>B</t>
        </is>
      </c>
    </row>
    <row r="9" ht="32" customHeight="1">
      <c r="A9" s="29" t="inlineStr">
        <is>
          <t>B+</t>
        </is>
      </c>
      <c r="B9" s="45" t="n">
        <v>3.3</v>
      </c>
      <c r="C9" s="45" t="n">
        <v>3</v>
      </c>
      <c r="E9" s="29" t="n">
        <v>4</v>
      </c>
      <c r="F9" s="18" t="inlineStr">
        <is>
          <t>Percentage 0–100 (A = 93+, 7-point)</t>
        </is>
      </c>
      <c r="G9" s="18" t="inlineStr">
        <is>
          <t>Minimum score</t>
        </is>
      </c>
      <c r="H9" s="18" t="n">
        <v>100</v>
      </c>
      <c r="I9" s="11" t="inlineStr">
        <is>
          <t>93+ A, 85 B, 77 C, 70 D, below 70 F. Used by some states and districts.</t>
        </is>
      </c>
      <c r="K9" s="18" t="n">
        <v>1</v>
      </c>
      <c r="L9" s="18" t="inlineStr">
        <is>
          <t>B+</t>
        </is>
      </c>
      <c r="M9" s="18" t="n"/>
      <c r="N9" s="18" t="inlineStr">
        <is>
          <t>B+</t>
        </is>
      </c>
      <c r="O9" s="46">
        <f>IF(K9="","",K9&amp;"|"&amp;IF(M9&lt;&gt;"",M9,UPPER(SUBSTITUTE(TRIM(L9)," ",""))))</f>
        <v/>
      </c>
      <c r="Q9" s="18" t="inlineStr">
        <is>
          <t>WD</t>
        </is>
      </c>
      <c r="S9" s="18" t="inlineStr">
        <is>
          <t>Social Studies</t>
        </is>
      </c>
      <c r="T9" s="18" t="inlineStr">
        <is>
          <t>Yes</t>
        </is>
      </c>
      <c r="V9" s="18" t="inlineStr">
        <is>
          <t>CHOIR</t>
        </is>
      </c>
      <c r="W9" s="18" t="inlineStr">
        <is>
          <t>Arts</t>
        </is>
      </c>
      <c r="Y9" s="18" t="inlineStr">
        <is>
          <t>level</t>
        </is>
      </c>
      <c r="Z9" s="18" t="inlineStr">
        <is>
          <t>Grade level</t>
        </is>
      </c>
      <c r="AB9" s="14" t="inlineStr">
        <is>
          <t>Subject</t>
        </is>
      </c>
      <c r="AH9" s="14" t="n">
        <v>12</v>
      </c>
      <c r="AJ9" s="14" t="inlineStr">
        <is>
          <t>C</t>
        </is>
      </c>
    </row>
    <row r="10" ht="32" customHeight="1">
      <c r="A10" s="29" t="inlineStr">
        <is>
          <t>B</t>
        </is>
      </c>
      <c r="B10" s="45" t="n">
        <v>3</v>
      </c>
      <c r="C10" s="45" t="n">
        <v>3</v>
      </c>
      <c r="E10" s="29" t="n">
        <v>5</v>
      </c>
      <c r="F10" s="18" t="inlineStr">
        <is>
          <t>Unweighted 4.0 points (0–4.3)</t>
        </is>
      </c>
      <c r="G10" s="18" t="inlineStr">
        <is>
          <t>4.0 points</t>
        </is>
      </c>
      <c r="H10" s="18" t="n">
        <v>4.3</v>
      </c>
      <c r="I10" s="11" t="inlineStr">
        <is>
          <t>The grade is already a 4.0-scale number. Values above 4.0 (A+ = 4.3) are capped at 4.0.</t>
        </is>
      </c>
      <c r="K10" s="18" t="n">
        <v>1</v>
      </c>
      <c r="L10" s="18" t="inlineStr">
        <is>
          <t>B</t>
        </is>
      </c>
      <c r="M10" s="18" t="n"/>
      <c r="N10" s="18" t="inlineStr">
        <is>
          <t>B</t>
        </is>
      </c>
      <c r="O10" s="46">
        <f>IF(K10="","",K10&amp;"|"&amp;IF(M10&lt;&gt;"",M10,UPPER(SUBSTITUTE(TRIM(L10)," ",""))))</f>
        <v/>
      </c>
      <c r="Q10" s="18" t="inlineStr">
        <is>
          <t>WP</t>
        </is>
      </c>
      <c r="S10" s="18" t="inlineStr">
        <is>
          <t>World Language</t>
        </is>
      </c>
      <c r="T10" s="18" t="inlineStr">
        <is>
          <t>Yes</t>
        </is>
      </c>
      <c r="V10" s="18" t="inlineStr">
        <is>
          <t>CHORUS</t>
        </is>
      </c>
      <c r="W10" s="18" t="inlineStr">
        <is>
          <t>Arts</t>
        </is>
      </c>
      <c r="Y10" s="18" t="inlineStr">
        <is>
          <t>class year</t>
        </is>
      </c>
      <c r="Z10" s="18" t="inlineStr">
        <is>
          <t>Grade level</t>
        </is>
      </c>
      <c r="AB10" s="14" t="inlineStr">
        <is>
          <t>Credits</t>
        </is>
      </c>
      <c r="AJ10" s="14" t="inlineStr">
        <is>
          <t>D</t>
        </is>
      </c>
    </row>
    <row r="11" ht="32" customHeight="1">
      <c r="A11" s="29" t="inlineStr">
        <is>
          <t>B-</t>
        </is>
      </c>
      <c r="B11" s="45" t="n">
        <v>2.7</v>
      </c>
      <c r="C11" s="45" t="n">
        <v>3</v>
      </c>
      <c r="E11" s="29" t="n">
        <v>6</v>
      </c>
      <c r="F11" s="18" t="inlineStr">
        <is>
          <t>IB 1–7 (estimate)</t>
        </is>
      </c>
      <c r="G11" s="18" t="inlineStr">
        <is>
          <t>Exact match</t>
        </is>
      </c>
      <c r="H11" s="18" t="n"/>
      <c r="I11" s="11" t="inlineStr">
        <is>
          <t>7 A, 6 A-, 5 B, 4 C, 3 D, 1–2 F. There is no official IB to US conversion. Check your school's.</t>
        </is>
      </c>
      <c r="K11" s="18" t="n">
        <v>1</v>
      </c>
      <c r="L11" s="18" t="inlineStr">
        <is>
          <t>B-</t>
        </is>
      </c>
      <c r="M11" s="18" t="n"/>
      <c r="N11" s="18" t="inlineStr">
        <is>
          <t>B-</t>
        </is>
      </c>
      <c r="O11" s="46">
        <f>IF(K11="","",K11&amp;"|"&amp;IF(M11&lt;&gt;"",M11,UPPER(SUBSTITUTE(TRIM(L11)," ",""))))</f>
        <v/>
      </c>
      <c r="Q11" s="18" t="inlineStr">
        <is>
          <t>I</t>
        </is>
      </c>
      <c r="S11" s="18" t="inlineStr">
        <is>
          <t>Arts</t>
        </is>
      </c>
      <c r="T11" s="18" t="inlineStr">
        <is>
          <t>No</t>
        </is>
      </c>
      <c r="V11" s="18" t="inlineStr">
        <is>
          <t>ORCHESTRA</t>
        </is>
      </c>
      <c r="W11" s="18" t="inlineStr">
        <is>
          <t>Arts</t>
        </is>
      </c>
      <c r="Y11" s="18" t="inlineStr">
        <is>
          <t>gr</t>
        </is>
      </c>
      <c r="Z11" s="18" t="inlineStr">
        <is>
          <t>Grade level</t>
        </is>
      </c>
      <c r="AB11" s="14" t="inlineStr">
        <is>
          <t>Grade</t>
        </is>
      </c>
      <c r="AJ11" s="14" t="inlineStr">
        <is>
          <t>E</t>
        </is>
      </c>
    </row>
    <row r="12" ht="32" customHeight="1">
      <c r="A12" s="29" t="inlineStr">
        <is>
          <t>C+</t>
        </is>
      </c>
      <c r="B12" s="45" t="n">
        <v>2.3</v>
      </c>
      <c r="C12" s="45" t="n">
        <v>2</v>
      </c>
      <c r="E12" s="29" t="n">
        <v>7</v>
      </c>
      <c r="F12" s="18" t="inlineStr">
        <is>
          <t>Custom 1 · word grades</t>
        </is>
      </c>
      <c r="G12" s="18" t="inlineStr">
        <is>
          <t>Exact match</t>
        </is>
      </c>
      <c r="H12" s="18" t="n"/>
      <c r="I12" s="11" t="inlineStr">
        <is>
          <t>Exact match. Example: Excellent = A. Replace the rows with ID 7 in the table to the right.</t>
        </is>
      </c>
      <c r="K12" s="18" t="n">
        <v>1</v>
      </c>
      <c r="L12" s="18" t="inlineStr">
        <is>
          <t>C+</t>
        </is>
      </c>
      <c r="M12" s="18" t="n"/>
      <c r="N12" s="18" t="inlineStr">
        <is>
          <t>C+</t>
        </is>
      </c>
      <c r="O12" s="46">
        <f>IF(K12="","",K12&amp;"|"&amp;IF(M12&lt;&gt;"",M12,UPPER(SUBSTITUTE(TRIM(L12)," ",""))))</f>
        <v/>
      </c>
      <c r="Q12" s="18" t="inlineStr">
        <is>
          <t>INC</t>
        </is>
      </c>
      <c r="S12" s="18" t="inlineStr">
        <is>
          <t>PE/Health</t>
        </is>
      </c>
      <c r="T12" s="18" t="inlineStr">
        <is>
          <t>No</t>
        </is>
      </c>
      <c r="V12" s="18" t="inlineStr">
        <is>
          <t>THEATER</t>
        </is>
      </c>
      <c r="W12" s="18" t="inlineStr">
        <is>
          <t>Arts</t>
        </is>
      </c>
      <c r="Y12" s="18" t="inlineStr">
        <is>
          <t>yr</t>
        </is>
      </c>
      <c r="Z12" s="18" t="inlineStr">
        <is>
          <t>Grade level</t>
        </is>
      </c>
      <c r="AJ12" s="14" t="inlineStr">
        <is>
          <t>F</t>
        </is>
      </c>
    </row>
    <row r="13" ht="32" customHeight="1">
      <c r="A13" s="29" t="inlineStr">
        <is>
          <t>C</t>
        </is>
      </c>
      <c r="B13" s="45" t="n">
        <v>2</v>
      </c>
      <c r="C13" s="45" t="n">
        <v>2</v>
      </c>
      <c r="E13" s="29" t="n">
        <v>8</v>
      </c>
      <c r="F13" s="18" t="inlineStr">
        <is>
          <t>Custom 2 · score cutoffs (0–10)</t>
        </is>
      </c>
      <c r="G13" s="18" t="inlineStr">
        <is>
          <t>Minimum score</t>
        </is>
      </c>
      <c r="H13" s="18" t="n">
        <v>10</v>
      </c>
      <c r="I13" s="11" t="inlineStr">
        <is>
          <t>Minimum score. Example: out of 10, 9+ = A. Edit the rows with ID 8 and the highest valid score.</t>
        </is>
      </c>
      <c r="K13" s="18" t="n">
        <v>1</v>
      </c>
      <c r="L13" s="18" t="inlineStr">
        <is>
          <t>C</t>
        </is>
      </c>
      <c r="M13" s="18" t="n"/>
      <c r="N13" s="18" t="inlineStr">
        <is>
          <t>C</t>
        </is>
      </c>
      <c r="O13" s="46">
        <f>IF(K13="","",K13&amp;"|"&amp;IF(M13&lt;&gt;"",M13,UPPER(SUBSTITUTE(TRIM(L13)," ",""))))</f>
        <v/>
      </c>
      <c r="Q13" s="18" t="inlineStr">
        <is>
          <t>IP</t>
        </is>
      </c>
      <c r="S13" s="18" t="inlineStr">
        <is>
          <t>Other</t>
        </is>
      </c>
      <c r="T13" s="18" t="inlineStr">
        <is>
          <t>No</t>
        </is>
      </c>
      <c r="V13" s="18" t="inlineStr">
        <is>
          <t>THEATRE</t>
        </is>
      </c>
      <c r="W13" s="18" t="inlineStr">
        <is>
          <t>Arts</t>
        </is>
      </c>
      <c r="Y13" s="18" t="inlineStr">
        <is>
          <t>학년</t>
        </is>
      </c>
      <c r="Z13" s="18" t="inlineStr">
        <is>
          <t>Grade level</t>
        </is>
      </c>
      <c r="AJ13" s="14" t="inlineStr">
        <is>
          <t>G</t>
        </is>
      </c>
    </row>
    <row r="14" ht="32" customHeight="1">
      <c r="A14" s="29" t="inlineStr">
        <is>
          <t>C-</t>
        </is>
      </c>
      <c r="B14" s="45" t="n">
        <v>1.7</v>
      </c>
      <c r="C14" s="45" t="n">
        <v>2</v>
      </c>
      <c r="E14" s="29" t="n">
        <v>9</v>
      </c>
      <c r="F14" s="18" t="n"/>
      <c r="G14" s="18" t="n"/>
      <c r="H14" s="18" t="n"/>
      <c r="K14" s="18" t="n">
        <v>1</v>
      </c>
      <c r="L14" s="18" t="inlineStr">
        <is>
          <t>C-</t>
        </is>
      </c>
      <c r="M14" s="18" t="n"/>
      <c r="N14" s="18" t="inlineStr">
        <is>
          <t>C-</t>
        </is>
      </c>
      <c r="O14" s="46">
        <f>IF(K14="","",K14&amp;"|"&amp;IF(M14&lt;&gt;"",M14,UPPER(SUBSTITUTE(TRIM(L14)," ",""))))</f>
        <v/>
      </c>
      <c r="Q14" s="18" t="inlineStr">
        <is>
          <t>AU</t>
        </is>
      </c>
      <c r="S14" s="18" t="n"/>
      <c r="T14" s="18" t="n"/>
      <c r="V14" s="18" t="inlineStr">
        <is>
          <t>DRAMA</t>
        </is>
      </c>
      <c r="W14" s="18" t="inlineStr">
        <is>
          <t>Arts</t>
        </is>
      </c>
      <c r="Y14" s="18" t="inlineStr">
        <is>
          <t>term</t>
        </is>
      </c>
      <c r="Z14" s="18" t="inlineStr">
        <is>
          <t>Term</t>
        </is>
      </c>
      <c r="AJ14" s="14" t="inlineStr">
        <is>
          <t>H</t>
        </is>
      </c>
    </row>
    <row r="15" ht="32" customHeight="1">
      <c r="A15" s="29" t="inlineStr">
        <is>
          <t>D+</t>
        </is>
      </c>
      <c r="B15" s="45" t="n">
        <v>1.3</v>
      </c>
      <c r="C15" s="45" t="n">
        <v>1</v>
      </c>
      <c r="E15" s="29" t="n">
        <v>10</v>
      </c>
      <c r="F15" s="18" t="n"/>
      <c r="G15" s="18" t="n"/>
      <c r="H15" s="18" t="n"/>
      <c r="K15" s="18" t="n">
        <v>1</v>
      </c>
      <c r="L15" s="18" t="inlineStr">
        <is>
          <t>D+</t>
        </is>
      </c>
      <c r="M15" s="18" t="n"/>
      <c r="N15" s="18" t="inlineStr">
        <is>
          <t>D+</t>
        </is>
      </c>
      <c r="O15" s="46">
        <f>IF(K15="","",K15&amp;"|"&amp;IF(M15&lt;&gt;"",M15,UPPER(SUBSTITUTE(TRIM(L15)," ",""))))</f>
        <v/>
      </c>
      <c r="Q15" s="18" t="inlineStr">
        <is>
          <t>AUDIT</t>
        </is>
      </c>
      <c r="S15" s="18" t="n"/>
      <c r="T15" s="18" t="n"/>
      <c r="V15" s="18" t="inlineStr">
        <is>
          <t>DANCE</t>
        </is>
      </c>
      <c r="W15" s="18" t="inlineStr">
        <is>
          <t>Arts</t>
        </is>
      </c>
      <c r="Y15" s="18" t="inlineStr">
        <is>
          <t>semester</t>
        </is>
      </c>
      <c r="Z15" s="18" t="inlineStr">
        <is>
          <t>Term</t>
        </is>
      </c>
      <c r="AJ15" s="14" t="inlineStr">
        <is>
          <t>I</t>
        </is>
      </c>
    </row>
    <row r="16">
      <c r="A16" s="29" t="inlineStr">
        <is>
          <t>D</t>
        </is>
      </c>
      <c r="B16" s="45" t="n">
        <v>1</v>
      </c>
      <c r="C16" s="45" t="n">
        <v>1</v>
      </c>
      <c r="K16" s="18" t="n">
        <v>1</v>
      </c>
      <c r="L16" s="18" t="inlineStr">
        <is>
          <t>D</t>
        </is>
      </c>
      <c r="M16" s="18" t="n"/>
      <c r="N16" s="18" t="inlineStr">
        <is>
          <t>D</t>
        </is>
      </c>
      <c r="O16" s="46">
        <f>IF(K16="","",K16&amp;"|"&amp;IF(M16&lt;&gt;"",M16,UPPER(SUBSTITUTE(TRIM(L16)," ",""))))</f>
        <v/>
      </c>
      <c r="Q16" s="18" t="inlineStr">
        <is>
          <t>CR</t>
        </is>
      </c>
      <c r="S16" s="18" t="n"/>
      <c r="T16" s="18" t="n"/>
      <c r="V16" s="18" t="inlineStr">
        <is>
          <t>CERAMICS</t>
        </is>
      </c>
      <c r="W16" s="18" t="inlineStr">
        <is>
          <t>Arts</t>
        </is>
      </c>
      <c r="Y16" s="18" t="inlineStr">
        <is>
          <t>sem</t>
        </is>
      </c>
      <c r="Z16" s="18" t="inlineStr">
        <is>
          <t>Term</t>
        </is>
      </c>
      <c r="AJ16" s="14" t="inlineStr">
        <is>
          <t>J</t>
        </is>
      </c>
    </row>
    <row r="17">
      <c r="A17" s="29" t="inlineStr">
        <is>
          <t>D-</t>
        </is>
      </c>
      <c r="B17" s="45" t="n">
        <v>0.7</v>
      </c>
      <c r="C17" s="45" t="n">
        <v>1</v>
      </c>
      <c r="K17" s="18" t="n">
        <v>1</v>
      </c>
      <c r="L17" s="18" t="inlineStr">
        <is>
          <t>D-</t>
        </is>
      </c>
      <c r="M17" s="18" t="n"/>
      <c r="N17" s="18" t="inlineStr">
        <is>
          <t>D-</t>
        </is>
      </c>
      <c r="O17" s="46">
        <f>IF(K17="","",K17&amp;"|"&amp;IF(M17&lt;&gt;"",M17,UPPER(SUBSTITUTE(TRIM(L17)," ",""))))</f>
        <v/>
      </c>
      <c r="Q17" s="18" t="inlineStr">
        <is>
          <t>NC</t>
        </is>
      </c>
      <c r="S17" s="18" t="n"/>
      <c r="T17" s="18" t="n"/>
      <c r="V17" s="18" t="inlineStr">
        <is>
          <t>PHOTOGRAPHY</t>
        </is>
      </c>
      <c r="W17" s="18" t="inlineStr">
        <is>
          <t>Arts</t>
        </is>
      </c>
      <c r="Y17" s="18" t="inlineStr">
        <is>
          <t>quarter</t>
        </is>
      </c>
      <c r="Z17" s="18" t="inlineStr">
        <is>
          <t>Term</t>
        </is>
      </c>
      <c r="AJ17" s="14" t="inlineStr">
        <is>
          <t>K</t>
        </is>
      </c>
    </row>
    <row r="18">
      <c r="A18" s="29" t="inlineStr">
        <is>
          <t>F</t>
        </is>
      </c>
      <c r="B18" s="45" t="n">
        <v>0</v>
      </c>
      <c r="C18" s="45" t="n">
        <v>0</v>
      </c>
      <c r="K18" s="18" t="n">
        <v>1</v>
      </c>
      <c r="L18" s="18" t="inlineStr">
        <is>
          <t>F</t>
        </is>
      </c>
      <c r="M18" s="18" t="n"/>
      <c r="N18" s="18" t="inlineStr">
        <is>
          <t>F</t>
        </is>
      </c>
      <c r="O18" s="46">
        <f>IF(K18="","",K18&amp;"|"&amp;IF(M18&lt;&gt;"",M18,UPPER(SUBSTITUTE(TRIM(L18)," ",""))))</f>
        <v/>
      </c>
      <c r="Q18" s="18" t="inlineStr">
        <is>
          <t>NG</t>
        </is>
      </c>
      <c r="V18" s="18" t="inlineStr">
        <is>
          <t>PAINTING</t>
        </is>
      </c>
      <c r="W18" s="18" t="inlineStr">
        <is>
          <t>Arts</t>
        </is>
      </c>
      <c r="Y18" s="18" t="inlineStr">
        <is>
          <t>period</t>
        </is>
      </c>
      <c r="Z18" s="18" t="inlineStr">
        <is>
          <t>Term</t>
        </is>
      </c>
      <c r="AJ18" s="14" t="inlineStr">
        <is>
          <t>L</t>
        </is>
      </c>
    </row>
    <row r="19">
      <c r="K19" s="18" t="n">
        <v>1</v>
      </c>
      <c r="L19" s="18" t="inlineStr">
        <is>
          <t>E</t>
        </is>
      </c>
      <c r="M19" s="18" t="n"/>
      <c r="N19" s="18" t="inlineStr">
        <is>
          <t>F</t>
        </is>
      </c>
      <c r="O19" s="46">
        <f>IF(K19="","",K19&amp;"|"&amp;IF(M19&lt;&gt;"",M19,UPPER(SUBSTITUTE(TRIM(L19)," ",""))))</f>
        <v/>
      </c>
      <c r="Q19" s="18" t="inlineStr">
        <is>
          <t>S</t>
        </is>
      </c>
      <c r="V19" s="18" t="inlineStr">
        <is>
          <t>DRAWING</t>
        </is>
      </c>
      <c r="W19" s="18" t="inlineStr">
        <is>
          <t>Arts</t>
        </is>
      </c>
      <c r="Y19" s="18" t="inlineStr">
        <is>
          <t>session</t>
        </is>
      </c>
      <c r="Z19" s="18" t="inlineStr">
        <is>
          <t>Term</t>
        </is>
      </c>
    </row>
    <row r="20">
      <c r="K20" s="18" t="n">
        <v>2</v>
      </c>
      <c r="L20" s="18" t="n"/>
      <c r="M20" s="18" t="n">
        <v>97</v>
      </c>
      <c r="N20" s="18" t="inlineStr">
        <is>
          <t>A+</t>
        </is>
      </c>
      <c r="O20" s="46">
        <f>IF(K20="","",K20&amp;"|"&amp;IF(M20&lt;&gt;"",M20,UPPER(SUBSTITUTE(TRIM(L20)," ",""))))</f>
        <v/>
      </c>
      <c r="Q20" s="18" t="inlineStr">
        <is>
          <t>U</t>
        </is>
      </c>
      <c r="V20" s="18" t="inlineStr">
        <is>
          <t xml:space="preserve"> PE </t>
        </is>
      </c>
      <c r="W20" s="18" t="inlineStr">
        <is>
          <t>PE/Health</t>
        </is>
      </c>
      <c r="Y20" s="18" t="inlineStr">
        <is>
          <t>학기</t>
        </is>
      </c>
      <c r="Z20" s="18" t="inlineStr">
        <is>
          <t>Term</t>
        </is>
      </c>
    </row>
    <row r="21">
      <c r="K21" s="18" t="n">
        <v>2</v>
      </c>
      <c r="L21" s="18" t="n"/>
      <c r="M21" s="18" t="n">
        <v>93</v>
      </c>
      <c r="N21" s="18" t="inlineStr">
        <is>
          <t>A</t>
        </is>
      </c>
      <c r="O21" s="46">
        <f>IF(K21="","",K21&amp;"|"&amp;IF(M21&lt;&gt;"",M21,UPPER(SUBSTITUTE(TRIM(L21)," ",""))))</f>
        <v/>
      </c>
      <c r="Q21" s="18" t="inlineStr">
        <is>
          <t>EX</t>
        </is>
      </c>
      <c r="V21" s="18" t="inlineStr">
        <is>
          <t>P.E.</t>
        </is>
      </c>
      <c r="W21" s="18" t="inlineStr">
        <is>
          <t>PE/Health</t>
        </is>
      </c>
      <c r="Y21" s="18" t="inlineStr">
        <is>
          <t>course</t>
        </is>
      </c>
      <c r="Z21" s="18" t="inlineStr">
        <is>
          <t>Course name</t>
        </is>
      </c>
    </row>
    <row r="22">
      <c r="K22" s="18" t="n">
        <v>2</v>
      </c>
      <c r="L22" s="18" t="n"/>
      <c r="M22" s="18" t="n">
        <v>90</v>
      </c>
      <c r="N22" s="18" t="inlineStr">
        <is>
          <t>A-</t>
        </is>
      </c>
      <c r="O22" s="46">
        <f>IF(K22="","",K22&amp;"|"&amp;IF(M22&lt;&gt;"",M22,UPPER(SUBSTITUTE(TRIM(L22)," ",""))))</f>
        <v/>
      </c>
      <c r="Q22" s="18" t="inlineStr">
        <is>
          <t>EXEMPT</t>
        </is>
      </c>
      <c r="V22" s="18" t="inlineStr">
        <is>
          <t>PHYSICAL EDUCATION</t>
        </is>
      </c>
      <c r="W22" s="18" t="inlineStr">
        <is>
          <t>PE/Health</t>
        </is>
      </c>
      <c r="Y22" s="18" t="inlineStr">
        <is>
          <t>course name</t>
        </is>
      </c>
      <c r="Z22" s="18" t="inlineStr">
        <is>
          <t>Course name</t>
        </is>
      </c>
    </row>
    <row r="23">
      <c r="K23" s="18" t="n">
        <v>2</v>
      </c>
      <c r="L23" s="18" t="n"/>
      <c r="M23" s="18" t="n">
        <v>87</v>
      </c>
      <c r="N23" s="18" t="inlineStr">
        <is>
          <t>B+</t>
        </is>
      </c>
      <c r="O23" s="46">
        <f>IF(K23="","",K23&amp;"|"&amp;IF(M23&lt;&gt;"",M23,UPPER(SUBSTITUTE(TRIM(L23)," ",""))))</f>
        <v/>
      </c>
      <c r="Q23" s="18" t="inlineStr">
        <is>
          <t>NA</t>
        </is>
      </c>
      <c r="V23" s="18" t="inlineStr">
        <is>
          <t>HEALTH</t>
        </is>
      </c>
      <c r="W23" s="18" t="inlineStr">
        <is>
          <t>PE/Health</t>
        </is>
      </c>
      <c r="Y23" s="18" t="inlineStr">
        <is>
          <t>course title</t>
        </is>
      </c>
      <c r="Z23" s="18" t="inlineStr">
        <is>
          <t>Course name</t>
        </is>
      </c>
    </row>
    <row r="24">
      <c r="K24" s="18" t="n">
        <v>2</v>
      </c>
      <c r="L24" s="18" t="n"/>
      <c r="M24" s="18" t="n">
        <v>83</v>
      </c>
      <c r="N24" s="18" t="inlineStr">
        <is>
          <t>B</t>
        </is>
      </c>
      <c r="O24" s="46">
        <f>IF(K24="","",K24&amp;"|"&amp;IF(M24&lt;&gt;"",M24,UPPER(SUBSTITUTE(TRIM(L24)," ",""))))</f>
        <v/>
      </c>
      <c r="Q24" s="18" t="inlineStr">
        <is>
          <t>N/A</t>
        </is>
      </c>
      <c r="V24" s="18" t="inlineStr">
        <is>
          <t>FITNESS</t>
        </is>
      </c>
      <c r="W24" s="18" t="inlineStr">
        <is>
          <t>PE/Health</t>
        </is>
      </c>
      <c r="Y24" s="18" t="inlineStr">
        <is>
          <t>class</t>
        </is>
      </c>
      <c r="Z24" s="18" t="inlineStr">
        <is>
          <t>Course name</t>
        </is>
      </c>
    </row>
    <row r="25">
      <c r="K25" s="18" t="n">
        <v>2</v>
      </c>
      <c r="L25" s="18" t="n"/>
      <c r="M25" s="18" t="n">
        <v>80</v>
      </c>
      <c r="N25" s="18" t="inlineStr">
        <is>
          <t>B-</t>
        </is>
      </c>
      <c r="O25" s="46">
        <f>IF(K25="","",K25&amp;"|"&amp;IF(M25&lt;&gt;"",M25,UPPER(SUBSTITUTE(TRIM(L25)," ",""))))</f>
        <v/>
      </c>
      <c r="Q25" s="18" t="inlineStr">
        <is>
          <t>이수</t>
        </is>
      </c>
      <c r="V25" s="18" t="inlineStr">
        <is>
          <t>WEIGHT TRAINING</t>
        </is>
      </c>
      <c r="W25" s="18" t="inlineStr">
        <is>
          <t>PE/Health</t>
        </is>
      </c>
      <c r="Y25" s="18" t="inlineStr">
        <is>
          <t>class name</t>
        </is>
      </c>
      <c r="Z25" s="18" t="inlineStr">
        <is>
          <t>Course name</t>
        </is>
      </c>
    </row>
    <row r="26">
      <c r="K26" s="18" t="n">
        <v>2</v>
      </c>
      <c r="L26" s="18" t="n"/>
      <c r="M26" s="18" t="n">
        <v>77</v>
      </c>
      <c r="N26" s="18" t="inlineStr">
        <is>
          <t>C+</t>
        </is>
      </c>
      <c r="O26" s="46">
        <f>IF(K26="","",K26&amp;"|"&amp;IF(M26&lt;&gt;"",M26,UPPER(SUBSTITUTE(TRIM(L26)," ",""))))</f>
        <v/>
      </c>
      <c r="Q26" s="18" t="inlineStr">
        <is>
          <t>면제</t>
        </is>
      </c>
      <c r="V26" s="18" t="inlineStr">
        <is>
          <t>체육</t>
        </is>
      </c>
      <c r="W26" s="18" t="inlineStr">
        <is>
          <t>PE/Health</t>
        </is>
      </c>
      <c r="Y26" s="18" t="inlineStr">
        <is>
          <t>title</t>
        </is>
      </c>
      <c r="Z26" s="18" t="inlineStr">
        <is>
          <t>Course name</t>
        </is>
      </c>
    </row>
    <row r="27">
      <c r="K27" s="18" t="n">
        <v>2</v>
      </c>
      <c r="L27" s="18" t="n"/>
      <c r="M27" s="18" t="n">
        <v>73</v>
      </c>
      <c r="N27" s="18" t="inlineStr">
        <is>
          <t>C</t>
        </is>
      </c>
      <c r="O27" s="46">
        <f>IF(K27="","",K27&amp;"|"&amp;IF(M27&lt;&gt;"",M27,UPPER(SUBSTITUTE(TRIM(L27)," ",""))))</f>
        <v/>
      </c>
      <c r="Q27" s="18" t="inlineStr">
        <is>
          <t>패스</t>
        </is>
      </c>
      <c r="V27" s="18" t="inlineStr">
        <is>
          <t>보건</t>
        </is>
      </c>
      <c r="W27" s="18" t="inlineStr">
        <is>
          <t>PE/Health</t>
        </is>
      </c>
      <c r="Y27" s="18" t="inlineStr">
        <is>
          <t>course description</t>
        </is>
      </c>
      <c r="Z27" s="18" t="inlineStr">
        <is>
          <t>Course name</t>
        </is>
      </c>
    </row>
    <row r="28">
      <c r="K28" s="18" t="n">
        <v>2</v>
      </c>
      <c r="L28" s="18" t="n"/>
      <c r="M28" s="18" t="n">
        <v>70</v>
      </c>
      <c r="N28" s="18" t="inlineStr">
        <is>
          <t>C-</t>
        </is>
      </c>
      <c r="O28" s="46">
        <f>IF(K28="","",K28&amp;"|"&amp;IF(M28&lt;&gt;"",M28,UPPER(SUBSTITUTE(TRIM(L28)," ",""))))</f>
        <v/>
      </c>
      <c r="Q28" s="18" t="n"/>
      <c r="V28" s="18" t="inlineStr">
        <is>
          <t>SCIENCE</t>
        </is>
      </c>
      <c r="W28" s="18" t="inlineStr">
        <is>
          <t>Science</t>
        </is>
      </c>
      <c r="Y28" s="18" t="inlineStr">
        <is>
          <t>과목</t>
        </is>
      </c>
      <c r="Z28" s="18" t="inlineStr">
        <is>
          <t>Course name</t>
        </is>
      </c>
    </row>
    <row r="29">
      <c r="K29" s="18" t="n">
        <v>2</v>
      </c>
      <c r="L29" s="18" t="n"/>
      <c r="M29" s="18" t="n">
        <v>67</v>
      </c>
      <c r="N29" s="18" t="inlineStr">
        <is>
          <t>D+</t>
        </is>
      </c>
      <c r="O29" s="46">
        <f>IF(K29="","",K29&amp;"|"&amp;IF(M29&lt;&gt;"",M29,UPPER(SUBSTITUTE(TRIM(L29)," ",""))))</f>
        <v/>
      </c>
      <c r="Q29" s="18" t="n"/>
      <c r="V29" s="18" t="inlineStr">
        <is>
          <t>BIOLOGY</t>
        </is>
      </c>
      <c r="W29" s="18" t="inlineStr">
        <is>
          <t>Science</t>
        </is>
      </c>
      <c r="Y29" s="18" t="inlineStr">
        <is>
          <t>과목명</t>
        </is>
      </c>
      <c r="Z29" s="18" t="inlineStr">
        <is>
          <t>Course name</t>
        </is>
      </c>
    </row>
    <row r="30">
      <c r="K30" s="18" t="n">
        <v>2</v>
      </c>
      <c r="L30" s="18" t="n"/>
      <c r="M30" s="18" t="n">
        <v>65</v>
      </c>
      <c r="N30" s="18" t="inlineStr">
        <is>
          <t>D</t>
        </is>
      </c>
      <c r="O30" s="46">
        <f>IF(K30="","",K30&amp;"|"&amp;IF(M30&lt;&gt;"",M30,UPPER(SUBSTITUTE(TRIM(L30)," ",""))))</f>
        <v/>
      </c>
      <c r="Q30" s="18" t="n"/>
      <c r="V30" s="18" t="inlineStr">
        <is>
          <t>CHEMISTRY</t>
        </is>
      </c>
      <c r="W30" s="18" t="inlineStr">
        <is>
          <t>Science</t>
        </is>
      </c>
      <c r="Y30" s="18" t="inlineStr">
        <is>
          <t>subject</t>
        </is>
      </c>
      <c r="Z30" s="18" t="inlineStr">
        <is>
          <t>Subject</t>
        </is>
      </c>
    </row>
    <row r="31">
      <c r="K31" s="18" t="n">
        <v>2</v>
      </c>
      <c r="L31" s="18" t="n"/>
      <c r="M31" s="18" t="n">
        <v>0</v>
      </c>
      <c r="N31" s="18" t="inlineStr">
        <is>
          <t>F</t>
        </is>
      </c>
      <c r="O31" s="46">
        <f>IF(K31="","",K31&amp;"|"&amp;IF(M31&lt;&gt;"",M31,UPPER(SUBSTITUTE(TRIM(L31)," ",""))))</f>
        <v/>
      </c>
      <c r="Q31" s="18" t="n"/>
      <c r="V31" s="18" t="inlineStr">
        <is>
          <t>PHYSICS</t>
        </is>
      </c>
      <c r="W31" s="18" t="inlineStr">
        <is>
          <t>Science</t>
        </is>
      </c>
      <c r="Y31" s="18" t="inlineStr">
        <is>
          <t>subject area</t>
        </is>
      </c>
      <c r="Z31" s="18" t="inlineStr">
        <is>
          <t>Subject</t>
        </is>
      </c>
    </row>
    <row r="32">
      <c r="K32" s="18" t="n">
        <v>3</v>
      </c>
      <c r="L32" s="18" t="n"/>
      <c r="M32" s="18" t="n">
        <v>97</v>
      </c>
      <c r="N32" s="18" t="inlineStr">
        <is>
          <t>A+</t>
        </is>
      </c>
      <c r="O32" s="46">
        <f>IF(K32="","",K32&amp;"|"&amp;IF(M32&lt;&gt;"",M32,UPPER(SUBSTITUTE(TRIM(L32)," ",""))))</f>
        <v/>
      </c>
      <c r="Q32" s="18" t="n"/>
      <c r="V32" s="18" t="inlineStr">
        <is>
          <t>ANATOMY</t>
        </is>
      </c>
      <c r="W32" s="18" t="inlineStr">
        <is>
          <t>Science</t>
        </is>
      </c>
      <c r="Y32" s="18" t="inlineStr">
        <is>
          <t>department</t>
        </is>
      </c>
      <c r="Z32" s="18" t="inlineStr">
        <is>
          <t>Subject</t>
        </is>
      </c>
    </row>
    <row r="33">
      <c r="K33" s="18" t="n">
        <v>3</v>
      </c>
      <c r="L33" s="18" t="n"/>
      <c r="M33" s="18" t="n">
        <v>93</v>
      </c>
      <c r="N33" s="18" t="inlineStr">
        <is>
          <t>A</t>
        </is>
      </c>
      <c r="O33" s="46">
        <f>IF(K33="","",K33&amp;"|"&amp;IF(M33&lt;&gt;"",M33,UPPER(SUBSTITUTE(TRIM(L33)," ",""))))</f>
        <v/>
      </c>
      <c r="Q33" s="18" t="n"/>
      <c r="V33" s="18" t="inlineStr">
        <is>
          <t>ENVIRONMENTAL</t>
        </is>
      </c>
      <c r="W33" s="18" t="inlineStr">
        <is>
          <t>Science</t>
        </is>
      </c>
      <c r="Y33" s="18" t="inlineStr">
        <is>
          <t>dept</t>
        </is>
      </c>
      <c r="Z33" s="18" t="inlineStr">
        <is>
          <t>Subject</t>
        </is>
      </c>
    </row>
    <row r="34">
      <c r="K34" s="18" t="n">
        <v>3</v>
      </c>
      <c r="L34" s="18" t="n"/>
      <c r="M34" s="18" t="n">
        <v>90</v>
      </c>
      <c r="N34" s="18" t="inlineStr">
        <is>
          <t>A-</t>
        </is>
      </c>
      <c r="O34" s="46">
        <f>IF(K34="","",K34&amp;"|"&amp;IF(M34&lt;&gt;"",M34,UPPER(SUBSTITUTE(TRIM(L34)," ",""))))</f>
        <v/>
      </c>
      <c r="Q34" s="18" t="n"/>
      <c r="V34" s="18" t="inlineStr">
        <is>
          <t>EARTH</t>
        </is>
      </c>
      <c r="W34" s="18" t="inlineStr">
        <is>
          <t>Science</t>
        </is>
      </c>
      <c r="Y34" s="18" t="inlineStr">
        <is>
          <t>category</t>
        </is>
      </c>
      <c r="Z34" s="18" t="inlineStr">
        <is>
          <t>Subject</t>
        </is>
      </c>
    </row>
    <row r="35">
      <c r="K35" s="18" t="n">
        <v>3</v>
      </c>
      <c r="L35" s="18" t="n"/>
      <c r="M35" s="18" t="n">
        <v>87</v>
      </c>
      <c r="N35" s="18" t="inlineStr">
        <is>
          <t>B+</t>
        </is>
      </c>
      <c r="O35" s="46">
        <f>IF(K35="","",K35&amp;"|"&amp;IF(M35&lt;&gt;"",M35,UPPER(SUBSTITUTE(TRIM(L35)," ",""))))</f>
        <v/>
      </c>
      <c r="Q35" s="18" t="n"/>
      <c r="V35" s="18" t="inlineStr">
        <is>
          <t>ASTRONOMY</t>
        </is>
      </c>
      <c r="W35" s="18" t="inlineStr">
        <is>
          <t>Science</t>
        </is>
      </c>
      <c r="Y35" s="18" t="inlineStr">
        <is>
          <t>area</t>
        </is>
      </c>
      <c r="Z35" s="18" t="inlineStr">
        <is>
          <t>Subject</t>
        </is>
      </c>
    </row>
    <row r="36">
      <c r="K36" s="18" t="n">
        <v>3</v>
      </c>
      <c r="L36" s="18" t="n"/>
      <c r="M36" s="18" t="n">
        <v>83</v>
      </c>
      <c r="N36" s="18" t="inlineStr">
        <is>
          <t>B</t>
        </is>
      </c>
      <c r="O36" s="46">
        <f>IF(K36="","",K36&amp;"|"&amp;IF(M36&lt;&gt;"",M36,UPPER(SUBSTITUTE(TRIM(L36)," ",""))))</f>
        <v/>
      </c>
      <c r="V36" s="18" t="inlineStr">
        <is>
          <t>GEOLOGY</t>
        </is>
      </c>
      <c r="W36" s="18" t="inlineStr">
        <is>
          <t>Science</t>
        </is>
      </c>
      <c r="Y36" s="18" t="inlineStr">
        <is>
          <t>교과</t>
        </is>
      </c>
      <c r="Z36" s="18" t="inlineStr">
        <is>
          <t>Subject</t>
        </is>
      </c>
    </row>
    <row r="37">
      <c r="K37" s="18" t="n">
        <v>3</v>
      </c>
      <c r="L37" s="18" t="n"/>
      <c r="M37" s="18" t="n">
        <v>80</v>
      </c>
      <c r="N37" s="18" t="inlineStr">
        <is>
          <t>B-</t>
        </is>
      </c>
      <c r="O37" s="46">
        <f>IF(K37="","",K37&amp;"|"&amp;IF(M37&lt;&gt;"",M37,UPPER(SUBSTITUTE(TRIM(L37)," ",""))))</f>
        <v/>
      </c>
      <c r="V37" s="18" t="inlineStr">
        <is>
          <t xml:space="preserve"> BIO </t>
        </is>
      </c>
      <c r="W37" s="18" t="inlineStr">
        <is>
          <t>Science</t>
        </is>
      </c>
      <c r="Y37" s="18" t="inlineStr">
        <is>
          <t>교과군</t>
        </is>
      </c>
      <c r="Z37" s="18" t="inlineStr">
        <is>
          <t>Subject</t>
        </is>
      </c>
    </row>
    <row r="38">
      <c r="K38" s="18" t="n">
        <v>3</v>
      </c>
      <c r="L38" s="18" t="n"/>
      <c r="M38" s="18" t="n">
        <v>77</v>
      </c>
      <c r="N38" s="18" t="inlineStr">
        <is>
          <t>C+</t>
        </is>
      </c>
      <c r="O38" s="46">
        <f>IF(K38="","",K38&amp;"|"&amp;IF(M38&lt;&gt;"",M38,UPPER(SUBSTITUTE(TRIM(L38)," ",""))))</f>
        <v/>
      </c>
      <c r="V38" s="18" t="inlineStr">
        <is>
          <t xml:space="preserve"> CHEM </t>
        </is>
      </c>
      <c r="W38" s="18" t="inlineStr">
        <is>
          <t>Science</t>
        </is>
      </c>
      <c r="Y38" s="18" t="inlineStr">
        <is>
          <t>교과(군)</t>
        </is>
      </c>
      <c r="Z38" s="18" t="inlineStr">
        <is>
          <t>Subject</t>
        </is>
      </c>
    </row>
    <row r="39">
      <c r="K39" s="18" t="n">
        <v>3</v>
      </c>
      <c r="L39" s="18" t="n"/>
      <c r="M39" s="18" t="n">
        <v>73</v>
      </c>
      <c r="N39" s="18" t="inlineStr">
        <is>
          <t>C</t>
        </is>
      </c>
      <c r="O39" s="46">
        <f>IF(K39="","",K39&amp;"|"&amp;IF(M39&lt;&gt;"",M39,UPPER(SUBSTITUTE(TRIM(L39)," ",""))))</f>
        <v/>
      </c>
      <c r="V39" s="18" t="inlineStr">
        <is>
          <t>과학</t>
        </is>
      </c>
      <c r="W39" s="18" t="inlineStr">
        <is>
          <t>Science</t>
        </is>
      </c>
      <c r="Y39" s="18" t="inlineStr">
        <is>
          <t>credits</t>
        </is>
      </c>
      <c r="Z39" s="18" t="inlineStr">
        <is>
          <t>Credits</t>
        </is>
      </c>
    </row>
    <row r="40">
      <c r="K40" s="18" t="n">
        <v>3</v>
      </c>
      <c r="L40" s="18" t="n"/>
      <c r="M40" s="18" t="n">
        <v>70</v>
      </c>
      <c r="N40" s="18" t="inlineStr">
        <is>
          <t>C-</t>
        </is>
      </c>
      <c r="O40" s="46">
        <f>IF(K40="","",K40&amp;"|"&amp;IF(M40&lt;&gt;"",M40,UPPER(SUBSTITUTE(TRIM(L40)," ",""))))</f>
        <v/>
      </c>
      <c r="V40" s="18" t="inlineStr">
        <is>
          <t>물리</t>
        </is>
      </c>
      <c r="W40" s="18" t="inlineStr">
        <is>
          <t>Science</t>
        </is>
      </c>
      <c r="Y40" s="18" t="inlineStr">
        <is>
          <t>credit</t>
        </is>
      </c>
      <c r="Z40" s="18" t="inlineStr">
        <is>
          <t>Credits</t>
        </is>
      </c>
    </row>
    <row r="41">
      <c r="K41" s="18" t="n">
        <v>3</v>
      </c>
      <c r="L41" s="18" t="n"/>
      <c r="M41" s="18" t="n">
        <v>67</v>
      </c>
      <c r="N41" s="18" t="inlineStr">
        <is>
          <t>D+</t>
        </is>
      </c>
      <c r="O41" s="46">
        <f>IF(K41="","",K41&amp;"|"&amp;IF(M41&lt;&gt;"",M41,UPPER(SUBSTITUTE(TRIM(L41)," ",""))))</f>
        <v/>
      </c>
      <c r="V41" s="18" t="inlineStr">
        <is>
          <t>화학</t>
        </is>
      </c>
      <c r="W41" s="18" t="inlineStr">
        <is>
          <t>Science</t>
        </is>
      </c>
      <c r="Y41" s="18" t="inlineStr">
        <is>
          <t>units</t>
        </is>
      </c>
      <c r="Z41" s="18" t="inlineStr">
        <is>
          <t>Credits</t>
        </is>
      </c>
    </row>
    <row r="42">
      <c r="K42" s="18" t="n">
        <v>3</v>
      </c>
      <c r="L42" s="18" t="n"/>
      <c r="M42" s="18" t="n">
        <v>63</v>
      </c>
      <c r="N42" s="18" t="inlineStr">
        <is>
          <t>D</t>
        </is>
      </c>
      <c r="O42" s="46">
        <f>IF(K42="","",K42&amp;"|"&amp;IF(M42&lt;&gt;"",M42,UPPER(SUBSTITUTE(TRIM(L42)," ",""))))</f>
        <v/>
      </c>
      <c r="V42" s="18" t="inlineStr">
        <is>
          <t>생명</t>
        </is>
      </c>
      <c r="W42" s="18" t="inlineStr">
        <is>
          <t>Science</t>
        </is>
      </c>
      <c r="Y42" s="18" t="inlineStr">
        <is>
          <t>unit</t>
        </is>
      </c>
      <c r="Z42" s="18" t="inlineStr">
        <is>
          <t>Credits</t>
        </is>
      </c>
    </row>
    <row r="43">
      <c r="K43" s="18" t="n">
        <v>3</v>
      </c>
      <c r="L43" s="18" t="n"/>
      <c r="M43" s="18" t="n">
        <v>60</v>
      </c>
      <c r="N43" s="18" t="inlineStr">
        <is>
          <t>D-</t>
        </is>
      </c>
      <c r="O43" s="46">
        <f>IF(K43="","",K43&amp;"|"&amp;IF(M43&lt;&gt;"",M43,UPPER(SUBSTITUTE(TRIM(L43)," ",""))))</f>
        <v/>
      </c>
      <c r="V43" s="18" t="inlineStr">
        <is>
          <t>MATH</t>
        </is>
      </c>
      <c r="W43" s="18" t="inlineStr">
        <is>
          <t>Math</t>
        </is>
      </c>
      <c r="Y43" s="18" t="inlineStr">
        <is>
          <t>cr</t>
        </is>
      </c>
      <c r="Z43" s="18" t="inlineStr">
        <is>
          <t>Credits</t>
        </is>
      </c>
    </row>
    <row r="44">
      <c r="K44" s="18" t="n">
        <v>3</v>
      </c>
      <c r="L44" s="18" t="n"/>
      <c r="M44" s="18" t="n">
        <v>0</v>
      </c>
      <c r="N44" s="18" t="inlineStr">
        <is>
          <t>F</t>
        </is>
      </c>
      <c r="O44" s="46">
        <f>IF(K44="","",K44&amp;"|"&amp;IF(M44&lt;&gt;"",M44,UPPER(SUBSTITUTE(TRIM(L44)," ",""))))</f>
        <v/>
      </c>
      <c r="V44" s="18" t="inlineStr">
        <is>
          <t>ALGEBRA</t>
        </is>
      </c>
      <c r="W44" s="18" t="inlineStr">
        <is>
          <t>Math</t>
        </is>
      </c>
      <c r="Y44" s="18" t="inlineStr">
        <is>
          <t>credit hours</t>
        </is>
      </c>
      <c r="Z44" s="18" t="inlineStr">
        <is>
          <t>Credits</t>
        </is>
      </c>
    </row>
    <row r="45">
      <c r="K45" s="18" t="n">
        <v>4</v>
      </c>
      <c r="L45" s="18" t="n"/>
      <c r="M45" s="18" t="n">
        <v>93</v>
      </c>
      <c r="N45" s="18" t="inlineStr">
        <is>
          <t>A</t>
        </is>
      </c>
      <c r="O45" s="46">
        <f>IF(K45="","",K45&amp;"|"&amp;IF(M45&lt;&gt;"",M45,UPPER(SUBSTITUTE(TRIM(L45)," ",""))))</f>
        <v/>
      </c>
      <c r="V45" s="18" t="inlineStr">
        <is>
          <t>GEOMETRY</t>
        </is>
      </c>
      <c r="W45" s="18" t="inlineStr">
        <is>
          <t>Math</t>
        </is>
      </c>
      <c r="Y45" s="18" t="inlineStr">
        <is>
          <t>hours</t>
        </is>
      </c>
      <c r="Z45" s="18" t="inlineStr">
        <is>
          <t>Credits</t>
        </is>
      </c>
    </row>
    <row r="46">
      <c r="K46" s="18" t="n">
        <v>4</v>
      </c>
      <c r="L46" s="18" t="n"/>
      <c r="M46" s="18" t="n">
        <v>85</v>
      </c>
      <c r="N46" s="18" t="inlineStr">
        <is>
          <t>B</t>
        </is>
      </c>
      <c r="O46" s="46">
        <f>IF(K46="","",K46&amp;"|"&amp;IF(M46&lt;&gt;"",M46,UPPER(SUBSTITUTE(TRIM(L46)," ",""))))</f>
        <v/>
      </c>
      <c r="V46" s="18" t="inlineStr">
        <is>
          <t>CALCULUS</t>
        </is>
      </c>
      <c r="W46" s="18" t="inlineStr">
        <is>
          <t>Math</t>
        </is>
      </c>
      <c r="Y46" s="18" t="inlineStr">
        <is>
          <t>학점</t>
        </is>
      </c>
      <c r="Z46" s="18" t="inlineStr">
        <is>
          <t>Credits</t>
        </is>
      </c>
    </row>
    <row r="47">
      <c r="K47" s="18" t="n">
        <v>4</v>
      </c>
      <c r="L47" s="18" t="n"/>
      <c r="M47" s="18" t="n">
        <v>77</v>
      </c>
      <c r="N47" s="18" t="inlineStr">
        <is>
          <t>C</t>
        </is>
      </c>
      <c r="O47" s="46">
        <f>IF(K47="","",K47&amp;"|"&amp;IF(M47&lt;&gt;"",M47,UPPER(SUBSTITUTE(TRIM(L47)," ",""))))</f>
        <v/>
      </c>
      <c r="V47" s="18" t="inlineStr">
        <is>
          <t xml:space="preserve"> CALC </t>
        </is>
      </c>
      <c r="W47" s="18" t="inlineStr">
        <is>
          <t>Math</t>
        </is>
      </c>
      <c r="Y47" s="18" t="inlineStr">
        <is>
          <t>단위수</t>
        </is>
      </c>
      <c r="Z47" s="18" t="inlineStr">
        <is>
          <t>Credits</t>
        </is>
      </c>
    </row>
    <row r="48">
      <c r="K48" s="18" t="n">
        <v>4</v>
      </c>
      <c r="L48" s="18" t="n"/>
      <c r="M48" s="18" t="n">
        <v>70</v>
      </c>
      <c r="N48" s="18" t="inlineStr">
        <is>
          <t>D</t>
        </is>
      </c>
      <c r="O48" s="46">
        <f>IF(K48="","",K48&amp;"|"&amp;IF(M48&lt;&gt;"",M48,UPPER(SUBSTITUTE(TRIM(L48)," ",""))))</f>
        <v/>
      </c>
      <c r="V48" s="18" t="inlineStr">
        <is>
          <t>STATISTICS</t>
        </is>
      </c>
      <c r="W48" s="18" t="inlineStr">
        <is>
          <t>Math</t>
        </is>
      </c>
      <c r="Y48" s="18" t="inlineStr">
        <is>
          <t>이수단위</t>
        </is>
      </c>
      <c r="Z48" s="18" t="inlineStr">
        <is>
          <t>Credits</t>
        </is>
      </c>
    </row>
    <row r="49">
      <c r="K49" s="18" t="n">
        <v>4</v>
      </c>
      <c r="L49" s="18" t="n"/>
      <c r="M49" s="18" t="n">
        <v>0</v>
      </c>
      <c r="N49" s="18" t="inlineStr">
        <is>
          <t>F</t>
        </is>
      </c>
      <c r="O49" s="46">
        <f>IF(K49="","",K49&amp;"|"&amp;IF(M49&lt;&gt;"",M49,UPPER(SUBSTITUTE(TRIM(L49)," ",""))))</f>
        <v/>
      </c>
      <c r="V49" s="18" t="inlineStr">
        <is>
          <t>TRIG</t>
        </is>
      </c>
      <c r="W49" s="18" t="inlineStr">
        <is>
          <t>Math</t>
        </is>
      </c>
      <c r="Y49" s="18" t="inlineStr">
        <is>
          <t>단위</t>
        </is>
      </c>
      <c r="Z49" s="18" t="inlineStr">
        <is>
          <t>Credits</t>
        </is>
      </c>
    </row>
    <row r="50">
      <c r="K50" s="18" t="n">
        <v>6</v>
      </c>
      <c r="L50" s="18" t="inlineStr">
        <is>
          <t>7</t>
        </is>
      </c>
      <c r="M50" s="18" t="n"/>
      <c r="N50" s="18" t="inlineStr">
        <is>
          <t>A</t>
        </is>
      </c>
      <c r="O50" s="46">
        <f>IF(K50="","",K50&amp;"|"&amp;IF(M50&lt;&gt;"",M50,UPPER(SUBSTITUTE(TRIM(L50)," ",""))))</f>
        <v/>
      </c>
      <c r="V50" s="18" t="inlineStr">
        <is>
          <t>PRECALC</t>
        </is>
      </c>
      <c r="W50" s="18" t="inlineStr">
        <is>
          <t>Math</t>
        </is>
      </c>
      <c r="Y50" s="18" t="inlineStr">
        <is>
          <t>grade</t>
        </is>
      </c>
      <c r="Z50" s="18" t="inlineStr">
        <is>
          <t>Grade</t>
        </is>
      </c>
    </row>
    <row r="51">
      <c r="K51" s="18" t="n">
        <v>6</v>
      </c>
      <c r="L51" s="18" t="inlineStr">
        <is>
          <t>6</t>
        </is>
      </c>
      <c r="M51" s="18" t="n"/>
      <c r="N51" s="18" t="inlineStr">
        <is>
          <t>A-</t>
        </is>
      </c>
      <c r="O51" s="46">
        <f>IF(K51="","",K51&amp;"|"&amp;IF(M51&lt;&gt;"",M51,UPPER(SUBSTITUTE(TRIM(L51)," ",""))))</f>
        <v/>
      </c>
      <c r="V51" s="18" t="inlineStr">
        <is>
          <t>PRE-CALC</t>
        </is>
      </c>
      <c r="W51" s="18" t="inlineStr">
        <is>
          <t>Math</t>
        </is>
      </c>
      <c r="Y51" s="18" t="inlineStr">
        <is>
          <t>mark</t>
        </is>
      </c>
      <c r="Z51" s="18" t="inlineStr">
        <is>
          <t>Grade</t>
        </is>
      </c>
    </row>
    <row r="52">
      <c r="K52" s="18" t="n">
        <v>6</v>
      </c>
      <c r="L52" s="18" t="inlineStr">
        <is>
          <t>5</t>
        </is>
      </c>
      <c r="M52" s="18" t="n"/>
      <c r="N52" s="18" t="inlineStr">
        <is>
          <t>B</t>
        </is>
      </c>
      <c r="O52" s="46">
        <f>IF(K52="","",K52&amp;"|"&amp;IF(M52&lt;&gt;"",M52,UPPER(SUBSTITUTE(TRIM(L52)," ",""))))</f>
        <v/>
      </c>
      <c r="V52" s="18" t="inlineStr">
        <is>
          <t>수학</t>
        </is>
      </c>
      <c r="W52" s="18" t="inlineStr">
        <is>
          <t>Math</t>
        </is>
      </c>
      <c r="Y52" s="18" t="inlineStr">
        <is>
          <t>final</t>
        </is>
      </c>
      <c r="Z52" s="18" t="inlineStr">
        <is>
          <t>Grade</t>
        </is>
      </c>
    </row>
    <row r="53">
      <c r="K53" s="18" t="n">
        <v>6</v>
      </c>
      <c r="L53" s="18" t="inlineStr">
        <is>
          <t>4</t>
        </is>
      </c>
      <c r="M53" s="18" t="n"/>
      <c r="N53" s="18" t="inlineStr">
        <is>
          <t>C</t>
        </is>
      </c>
      <c r="O53" s="46">
        <f>IF(K53="","",K53&amp;"|"&amp;IF(M53&lt;&gt;"",M53,UPPER(SUBSTITUTE(TRIM(L53)," ",""))))</f>
        <v/>
      </c>
      <c r="V53" s="18" t="inlineStr">
        <is>
          <t>미적분</t>
        </is>
      </c>
      <c r="W53" s="18" t="inlineStr">
        <is>
          <t>Math</t>
        </is>
      </c>
      <c r="Y53" s="18" t="inlineStr">
        <is>
          <t>final grade</t>
        </is>
      </c>
      <c r="Z53" s="18" t="inlineStr">
        <is>
          <t>Grade</t>
        </is>
      </c>
    </row>
    <row r="54">
      <c r="K54" s="18" t="n">
        <v>6</v>
      </c>
      <c r="L54" s="18" t="inlineStr">
        <is>
          <t>3</t>
        </is>
      </c>
      <c r="M54" s="18" t="n"/>
      <c r="N54" s="18" t="inlineStr">
        <is>
          <t>D</t>
        </is>
      </c>
      <c r="O54" s="46">
        <f>IF(K54="","",K54&amp;"|"&amp;IF(M54&lt;&gt;"",M54,UPPER(SUBSTITUTE(TRIM(L54)," ",""))))</f>
        <v/>
      </c>
      <c r="V54" s="18" t="inlineStr">
        <is>
          <t>확률과 통계</t>
        </is>
      </c>
      <c r="W54" s="18" t="inlineStr">
        <is>
          <t>Math</t>
        </is>
      </c>
      <c r="Y54" s="18" t="inlineStr">
        <is>
          <t>final mark</t>
        </is>
      </c>
      <c r="Z54" s="18" t="inlineStr">
        <is>
          <t>Grade</t>
        </is>
      </c>
    </row>
    <row r="55">
      <c r="K55" s="18" t="n">
        <v>6</v>
      </c>
      <c r="L55" s="18" t="inlineStr">
        <is>
          <t>2</t>
        </is>
      </c>
      <c r="M55" s="18" t="n"/>
      <c r="N55" s="18" t="inlineStr">
        <is>
          <t>F</t>
        </is>
      </c>
      <c r="O55" s="46">
        <f>IF(K55="","",K55&amp;"|"&amp;IF(M55&lt;&gt;"",M55,UPPER(SUBSTITUTE(TRIM(L55)," ",""))))</f>
        <v/>
      </c>
      <c r="V55" s="18" t="inlineStr">
        <is>
          <t>기하</t>
        </is>
      </c>
      <c r="W55" s="18" t="inlineStr">
        <is>
          <t>Math</t>
        </is>
      </c>
      <c r="Y55" s="18" t="inlineStr">
        <is>
          <t>score</t>
        </is>
      </c>
      <c r="Z55" s="18" t="inlineStr">
        <is>
          <t>Grade</t>
        </is>
      </c>
    </row>
    <row r="56">
      <c r="K56" s="18" t="n">
        <v>6</v>
      </c>
      <c r="L56" s="18" t="inlineStr">
        <is>
          <t>1</t>
        </is>
      </c>
      <c r="M56" s="18" t="n"/>
      <c r="N56" s="18" t="inlineStr">
        <is>
          <t>F</t>
        </is>
      </c>
      <c r="O56" s="46">
        <f>IF(K56="","",K56&amp;"|"&amp;IF(M56&lt;&gt;"",M56,UPPER(SUBSTITUTE(TRIM(L56)," ",""))))</f>
        <v/>
      </c>
      <c r="V56" s="18" t="inlineStr">
        <is>
          <t>HISTORY</t>
        </is>
      </c>
      <c r="W56" s="18" t="inlineStr">
        <is>
          <t>Social Studies</t>
        </is>
      </c>
      <c r="Y56" s="18" t="inlineStr">
        <is>
          <t>letter grade</t>
        </is>
      </c>
      <c r="Z56" s="18" t="inlineStr">
        <is>
          <t>Grade</t>
        </is>
      </c>
    </row>
    <row r="57">
      <c r="K57" s="18" t="n">
        <v>7</v>
      </c>
      <c r="L57" s="18" t="inlineStr">
        <is>
          <t>Excellent</t>
        </is>
      </c>
      <c r="M57" s="18" t="n"/>
      <c r="N57" s="18" t="inlineStr">
        <is>
          <t>A</t>
        </is>
      </c>
      <c r="O57" s="46">
        <f>IF(K57="","",K57&amp;"|"&amp;IF(M57&lt;&gt;"",M57,UPPER(SUBSTITUTE(TRIM(L57)," ",""))))</f>
        <v/>
      </c>
      <c r="V57" s="18" t="inlineStr">
        <is>
          <t>GOVERNMENT</t>
        </is>
      </c>
      <c r="W57" s="18" t="inlineStr">
        <is>
          <t>Social Studies</t>
        </is>
      </c>
      <c r="Y57" s="18" t="inlineStr">
        <is>
          <t>percent</t>
        </is>
      </c>
      <c r="Z57" s="18" t="inlineStr">
        <is>
          <t>Grade</t>
        </is>
      </c>
    </row>
    <row r="58">
      <c r="K58" s="18" t="n">
        <v>7</v>
      </c>
      <c r="L58" s="18" t="inlineStr">
        <is>
          <t>Very Good</t>
        </is>
      </c>
      <c r="M58" s="18" t="n"/>
      <c r="N58" s="18" t="inlineStr">
        <is>
          <t>B+</t>
        </is>
      </c>
      <c r="O58" s="46">
        <f>IF(K58="","",K58&amp;"|"&amp;IF(M58&lt;&gt;"",M58,UPPER(SUBSTITUTE(TRIM(L58)," ",""))))</f>
        <v/>
      </c>
      <c r="V58" s="18" t="inlineStr">
        <is>
          <t xml:space="preserve"> GOV </t>
        </is>
      </c>
      <c r="W58" s="18" t="inlineStr">
        <is>
          <t>Social Studies</t>
        </is>
      </c>
      <c r="Y58" s="18" t="inlineStr">
        <is>
          <t>%</t>
        </is>
      </c>
      <c r="Z58" s="18" t="inlineStr">
        <is>
          <t>Grade</t>
        </is>
      </c>
    </row>
    <row r="59">
      <c r="K59" s="18" t="n">
        <v>7</v>
      </c>
      <c r="L59" s="18" t="inlineStr">
        <is>
          <t>Good</t>
        </is>
      </c>
      <c r="M59" s="18" t="n"/>
      <c r="N59" s="18" t="inlineStr">
        <is>
          <t>B</t>
        </is>
      </c>
      <c r="O59" s="46">
        <f>IF(K59="","",K59&amp;"|"&amp;IF(M59&lt;&gt;"",M59,UPPER(SUBSTITUTE(TRIM(L59)," ",""))))</f>
        <v/>
      </c>
      <c r="V59" s="18" t="inlineStr">
        <is>
          <t>CIVICS</t>
        </is>
      </c>
      <c r="W59" s="18" t="inlineStr">
        <is>
          <t>Social Studies</t>
        </is>
      </c>
      <c r="Y59" s="18" t="inlineStr">
        <is>
          <t>average</t>
        </is>
      </c>
      <c r="Z59" s="18" t="inlineStr">
        <is>
          <t>Grade</t>
        </is>
      </c>
    </row>
    <row r="60">
      <c r="K60" s="18" t="n">
        <v>7</v>
      </c>
      <c r="L60" s="18" t="inlineStr">
        <is>
          <t>Satisfactory</t>
        </is>
      </c>
      <c r="M60" s="18" t="n"/>
      <c r="N60" s="18" t="inlineStr">
        <is>
          <t>C</t>
        </is>
      </c>
      <c r="O60" s="46">
        <f>IF(K60="","",K60&amp;"|"&amp;IF(M60&lt;&gt;"",M60,UPPER(SUBSTITUTE(TRIM(L60)," ",""))))</f>
        <v/>
      </c>
      <c r="V60" s="18" t="inlineStr">
        <is>
          <t>ECONOMICS</t>
        </is>
      </c>
      <c r="W60" s="18" t="inlineStr">
        <is>
          <t>Social Studies</t>
        </is>
      </c>
      <c r="Y60" s="18" t="inlineStr">
        <is>
          <t>성적</t>
        </is>
      </c>
      <c r="Z60" s="18" t="inlineStr">
        <is>
          <t>Grade</t>
        </is>
      </c>
    </row>
    <row r="61">
      <c r="K61" s="18" t="n">
        <v>7</v>
      </c>
      <c r="L61" s="18" t="inlineStr">
        <is>
          <t>Poor</t>
        </is>
      </c>
      <c r="M61" s="18" t="n"/>
      <c r="N61" s="18" t="inlineStr">
        <is>
          <t>D</t>
        </is>
      </c>
      <c r="O61" s="46">
        <f>IF(K61="","",K61&amp;"|"&amp;IF(M61&lt;&gt;"",M61,UPPER(SUBSTITUTE(TRIM(L61)," ",""))))</f>
        <v/>
      </c>
      <c r="V61" s="18" t="inlineStr">
        <is>
          <t xml:space="preserve"> ECON </t>
        </is>
      </c>
      <c r="W61" s="18" t="inlineStr">
        <is>
          <t>Social Studies</t>
        </is>
      </c>
      <c r="Y61" s="18" t="inlineStr">
        <is>
          <t>점수</t>
        </is>
      </c>
      <c r="Z61" s="18" t="inlineStr">
        <is>
          <t>Grade</t>
        </is>
      </c>
    </row>
    <row r="62">
      <c r="K62" s="18" t="n">
        <v>7</v>
      </c>
      <c r="L62" s="18" t="inlineStr">
        <is>
          <t>Fail</t>
        </is>
      </c>
      <c r="M62" s="18" t="n"/>
      <c r="N62" s="18" t="inlineStr">
        <is>
          <t>F</t>
        </is>
      </c>
      <c r="O62" s="46">
        <f>IF(K62="","",K62&amp;"|"&amp;IF(M62&lt;&gt;"",M62,UPPER(SUBSTITUTE(TRIM(L62)," ",""))))</f>
        <v/>
      </c>
      <c r="V62" s="18" t="inlineStr">
        <is>
          <t>PSYCHOLOGY</t>
        </is>
      </c>
      <c r="W62" s="18" t="inlineStr">
        <is>
          <t>Social Studies</t>
        </is>
      </c>
      <c r="Y62" s="18" t="inlineStr">
        <is>
          <t>원점수</t>
        </is>
      </c>
      <c r="Z62" s="18" t="inlineStr">
        <is>
          <t>Grade</t>
        </is>
      </c>
    </row>
    <row r="63">
      <c r="K63" s="18" t="n">
        <v>8</v>
      </c>
      <c r="L63" s="18" t="n"/>
      <c r="M63" s="18" t="n">
        <v>9</v>
      </c>
      <c r="N63" s="18" t="inlineStr">
        <is>
          <t>A</t>
        </is>
      </c>
      <c r="O63" s="46">
        <f>IF(K63="","",K63&amp;"|"&amp;IF(M63&lt;&gt;"",M63,UPPER(SUBSTITUTE(TRIM(L63)," ",""))))</f>
        <v/>
      </c>
      <c r="V63" s="18" t="inlineStr">
        <is>
          <t>SOCIOLOGY</t>
        </is>
      </c>
      <c r="W63" s="18" t="inlineStr">
        <is>
          <t>Social Studies</t>
        </is>
      </c>
      <c r="Y63" s="18" t="inlineStr">
        <is>
          <t>성취도</t>
        </is>
      </c>
      <c r="Z63" s="18" t="inlineStr">
        <is>
          <t>Grade</t>
        </is>
      </c>
    </row>
    <row r="64">
      <c r="K64" s="18" t="n">
        <v>8</v>
      </c>
      <c r="L64" s="18" t="n"/>
      <c r="M64" s="18" t="n">
        <v>8</v>
      </c>
      <c r="N64" s="18" t="inlineStr">
        <is>
          <t>B</t>
        </is>
      </c>
      <c r="O64" s="46">
        <f>IF(K64="","",K64&amp;"|"&amp;IF(M64&lt;&gt;"",M64,UPPER(SUBSTITUTE(TRIM(L64)," ",""))))</f>
        <v/>
      </c>
      <c r="V64" s="18" t="inlineStr">
        <is>
          <t>GEOGRAPHY</t>
        </is>
      </c>
      <c r="W64" s="18" t="inlineStr">
        <is>
          <t>Social Studies</t>
        </is>
      </c>
      <c r="Y64" s="18" t="inlineStr">
        <is>
          <t>등급</t>
        </is>
      </c>
      <c r="Z64" s="18" t="inlineStr">
        <is>
          <t>Grade</t>
        </is>
      </c>
    </row>
    <row r="65">
      <c r="K65" s="18" t="n">
        <v>8</v>
      </c>
      <c r="L65" s="18" t="n"/>
      <c r="M65" s="18" t="n">
        <v>7</v>
      </c>
      <c r="N65" s="18" t="inlineStr">
        <is>
          <t>C</t>
        </is>
      </c>
      <c r="O65" s="46">
        <f>IF(K65="","",K65&amp;"|"&amp;IF(M65&lt;&gt;"",M65,UPPER(SUBSTITUTE(TRIM(L65)," ",""))))</f>
        <v/>
      </c>
      <c r="V65" s="18" t="inlineStr">
        <is>
          <t>SOCIAL</t>
        </is>
      </c>
      <c r="W65" s="18" t="inlineStr">
        <is>
          <t>Social Studies</t>
        </is>
      </c>
      <c r="Y65" s="18" t="n"/>
      <c r="Z65" s="18" t="n"/>
    </row>
    <row r="66">
      <c r="K66" s="18" t="n">
        <v>8</v>
      </c>
      <c r="L66" s="18" t="n"/>
      <c r="M66" s="18" t="n">
        <v>6</v>
      </c>
      <c r="N66" s="18" t="inlineStr">
        <is>
          <t>D</t>
        </is>
      </c>
      <c r="O66" s="46">
        <f>IF(K66="","",K66&amp;"|"&amp;IF(M66&lt;&gt;"",M66,UPPER(SUBSTITUTE(TRIM(L66)," ",""))))</f>
        <v/>
      </c>
      <c r="V66" s="18" t="inlineStr">
        <is>
          <t>POLITIC</t>
        </is>
      </c>
      <c r="W66" s="18" t="inlineStr">
        <is>
          <t>Social Studies</t>
        </is>
      </c>
      <c r="Y66" s="18" t="n"/>
      <c r="Z66" s="18" t="n"/>
    </row>
    <row r="67">
      <c r="K67" s="18" t="n">
        <v>8</v>
      </c>
      <c r="L67" s="18" t="n"/>
      <c r="M67" s="18" t="n">
        <v>0</v>
      </c>
      <c r="N67" s="18" t="inlineStr">
        <is>
          <t>F</t>
        </is>
      </c>
      <c r="O67" s="46">
        <f>IF(K67="","",K67&amp;"|"&amp;IF(M67&lt;&gt;"",M67,UPPER(SUBSTITUTE(TRIM(L67)," ",""))))</f>
        <v/>
      </c>
      <c r="V67" s="18" t="inlineStr">
        <is>
          <t>사회</t>
        </is>
      </c>
      <c r="W67" s="18" t="inlineStr">
        <is>
          <t>Social Studies</t>
        </is>
      </c>
      <c r="Y67" s="18" t="n"/>
      <c r="Z67" s="18" t="n"/>
    </row>
    <row r="68">
      <c r="K68" s="18" t="n"/>
      <c r="L68" s="18" t="n"/>
      <c r="M68" s="18" t="n"/>
      <c r="N68" s="18" t="n"/>
      <c r="O68" s="46">
        <f>IF(K68="","",K68&amp;"|"&amp;IF(M68&lt;&gt;"",M68,UPPER(SUBSTITUTE(TRIM(L68)," ",""))))</f>
        <v/>
      </c>
      <c r="V68" s="18" t="inlineStr">
        <is>
          <t>역사</t>
        </is>
      </c>
      <c r="W68" s="18" t="inlineStr">
        <is>
          <t>Social Studies</t>
        </is>
      </c>
      <c r="Y68" s="18" t="n"/>
      <c r="Z68" s="18" t="n"/>
    </row>
    <row r="69">
      <c r="K69" s="18" t="n"/>
      <c r="L69" s="18" t="n"/>
      <c r="M69" s="18" t="n"/>
      <c r="N69" s="18" t="n"/>
      <c r="O69" s="46">
        <f>IF(K69="","",K69&amp;"|"&amp;IF(M69&lt;&gt;"",M69,UPPER(SUBSTITUTE(TRIM(L69)," ",""))))</f>
        <v/>
      </c>
      <c r="V69" s="18" t="inlineStr">
        <is>
          <t>한국사</t>
        </is>
      </c>
      <c r="W69" s="18" t="inlineStr">
        <is>
          <t>Social Studies</t>
        </is>
      </c>
      <c r="Y69" s="18" t="n"/>
      <c r="Z69" s="18" t="n"/>
    </row>
    <row r="70">
      <c r="K70" s="18" t="n"/>
      <c r="L70" s="18" t="n"/>
      <c r="M70" s="18" t="n"/>
      <c r="N70" s="18" t="n"/>
      <c r="O70" s="46">
        <f>IF(K70="","",K70&amp;"|"&amp;IF(M70&lt;&gt;"",M70,UPPER(SUBSTITUTE(TRIM(L70)," ",""))))</f>
        <v/>
      </c>
      <c r="V70" s="18" t="inlineStr">
        <is>
          <t>세계사</t>
        </is>
      </c>
      <c r="W70" s="18" t="inlineStr">
        <is>
          <t>Social Studies</t>
        </is>
      </c>
      <c r="Y70" s="18" t="n"/>
      <c r="Z70" s="18" t="n"/>
    </row>
    <row r="71">
      <c r="K71" s="18" t="n"/>
      <c r="L71" s="18" t="n"/>
      <c r="M71" s="18" t="n"/>
      <c r="N71" s="18" t="n"/>
      <c r="O71" s="46">
        <f>IF(K71="","",K71&amp;"|"&amp;IF(M71&lt;&gt;"",M71,UPPER(SUBSTITUTE(TRIM(L71)," ",""))))</f>
        <v/>
      </c>
      <c r="V71" s="18" t="inlineStr">
        <is>
          <t>지리</t>
        </is>
      </c>
      <c r="W71" s="18" t="inlineStr">
        <is>
          <t>Social Studies</t>
        </is>
      </c>
      <c r="Y71" s="18" t="n"/>
      <c r="Z71" s="18" t="n"/>
    </row>
    <row r="72">
      <c r="K72" s="18" t="n"/>
      <c r="L72" s="18" t="n"/>
      <c r="M72" s="18" t="n"/>
      <c r="N72" s="18" t="n"/>
      <c r="O72" s="46">
        <f>IF(K72="","",K72&amp;"|"&amp;IF(M72&lt;&gt;"",M72,UPPER(SUBSTITUTE(TRIM(L72)," ",""))))</f>
        <v/>
      </c>
      <c r="V72" s="18" t="inlineStr">
        <is>
          <t>윤리</t>
        </is>
      </c>
      <c r="W72" s="18" t="inlineStr">
        <is>
          <t>Social Studies</t>
        </is>
      </c>
      <c r="Y72" s="18" t="n"/>
      <c r="Z72" s="18" t="n"/>
    </row>
    <row r="73">
      <c r="K73" s="18" t="n"/>
      <c r="L73" s="18" t="n"/>
      <c r="M73" s="18" t="n"/>
      <c r="N73" s="18" t="n"/>
      <c r="O73" s="46">
        <f>IF(K73="","",K73&amp;"|"&amp;IF(M73&lt;&gt;"",M73,UPPER(SUBSTITUTE(TRIM(L73)," ",""))))</f>
        <v/>
      </c>
      <c r="V73" s="18" t="inlineStr">
        <is>
          <t>정치</t>
        </is>
      </c>
      <c r="W73" s="18" t="inlineStr">
        <is>
          <t>Social Studies</t>
        </is>
      </c>
      <c r="Y73" s="18" t="n"/>
      <c r="Z73" s="18" t="n"/>
    </row>
    <row r="74">
      <c r="K74" s="18" t="n"/>
      <c r="L74" s="18" t="n"/>
      <c r="M74" s="18" t="n"/>
      <c r="N74" s="18" t="n"/>
      <c r="O74" s="46">
        <f>IF(K74="","",K74&amp;"|"&amp;IF(M74&lt;&gt;"",M74,UPPER(SUBSTITUTE(TRIM(L74)," ",""))))</f>
        <v/>
      </c>
      <c r="V74" s="18" t="inlineStr">
        <is>
          <t>경제</t>
        </is>
      </c>
      <c r="W74" s="18" t="inlineStr">
        <is>
          <t>Social Studies</t>
        </is>
      </c>
      <c r="Y74" s="18" t="n"/>
      <c r="Z74" s="18" t="n"/>
    </row>
    <row r="75">
      <c r="K75" s="18" t="n"/>
      <c r="L75" s="18" t="n"/>
      <c r="M75" s="18" t="n"/>
      <c r="N75" s="18" t="n"/>
      <c r="O75" s="46">
        <f>IF(K75="","",K75&amp;"|"&amp;IF(M75&lt;&gt;"",M75,UPPER(SUBSTITUTE(TRIM(L75)," ",""))))</f>
        <v/>
      </c>
      <c r="V75" s="18" t="inlineStr">
        <is>
          <t>ENGLISH</t>
        </is>
      </c>
      <c r="W75" s="18" t="inlineStr">
        <is>
          <t>English</t>
        </is>
      </c>
      <c r="Y75" s="18" t="n"/>
      <c r="Z75" s="18" t="n"/>
    </row>
    <row r="76">
      <c r="K76" s="18" t="n"/>
      <c r="L76" s="18" t="n"/>
      <c r="M76" s="18" t="n"/>
      <c r="N76" s="18" t="n"/>
      <c r="O76" s="46">
        <f>IF(K76="","",K76&amp;"|"&amp;IF(M76&lt;&gt;"",M76,UPPER(SUBSTITUTE(TRIM(L76)," ",""))))</f>
        <v/>
      </c>
      <c r="V76" s="18" t="inlineStr">
        <is>
          <t>LITERATURE</t>
        </is>
      </c>
      <c r="W76" s="18" t="inlineStr">
        <is>
          <t>English</t>
        </is>
      </c>
      <c r="Y76" s="18" t="n"/>
      <c r="Z76" s="18" t="n"/>
    </row>
    <row r="77">
      <c r="K77" s="18" t="n"/>
      <c r="L77" s="18" t="n"/>
      <c r="M77" s="18" t="n"/>
      <c r="N77" s="18" t="n"/>
      <c r="O77" s="46">
        <f>IF(K77="","",K77&amp;"|"&amp;IF(M77&lt;&gt;"",M77,UPPER(SUBSTITUTE(TRIM(L77)," ",""))))</f>
        <v/>
      </c>
      <c r="V77" s="18" t="inlineStr">
        <is>
          <t xml:space="preserve"> LIT </t>
        </is>
      </c>
      <c r="W77" s="18" t="inlineStr">
        <is>
          <t>English</t>
        </is>
      </c>
      <c r="Y77" s="18" t="n"/>
      <c r="Z77" s="18" t="n"/>
    </row>
    <row r="78">
      <c r="K78" s="18" t="n"/>
      <c r="L78" s="18" t="n"/>
      <c r="M78" s="18" t="n"/>
      <c r="N78" s="18" t="n"/>
      <c r="O78" s="46">
        <f>IF(K78="","",K78&amp;"|"&amp;IF(M78&lt;&gt;"",M78,UPPER(SUBSTITUTE(TRIM(L78)," ",""))))</f>
        <v/>
      </c>
      <c r="V78" s="18" t="inlineStr">
        <is>
          <t>WRITING</t>
        </is>
      </c>
      <c r="W78" s="18" t="inlineStr">
        <is>
          <t>English</t>
        </is>
      </c>
      <c r="Y78" s="18" t="n"/>
      <c r="Z78" s="18" t="n"/>
    </row>
    <row r="79">
      <c r="K79" s="18" t="n"/>
      <c r="L79" s="18" t="n"/>
      <c r="M79" s="18" t="n"/>
      <c r="N79" s="18" t="n"/>
      <c r="O79" s="46">
        <f>IF(K79="","",K79&amp;"|"&amp;IF(M79&lt;&gt;"",M79,UPPER(SUBSTITUTE(TRIM(L79)," ",""))))</f>
        <v/>
      </c>
      <c r="V79" s="18" t="inlineStr">
        <is>
          <t>COMPOSITION</t>
        </is>
      </c>
      <c r="W79" s="18" t="inlineStr">
        <is>
          <t>English</t>
        </is>
      </c>
      <c r="Y79" s="18" t="n"/>
      <c r="Z79" s="18" t="n"/>
    </row>
    <row r="80">
      <c r="K80" s="18" t="n"/>
      <c r="L80" s="18" t="n"/>
      <c r="M80" s="18" t="n"/>
      <c r="N80" s="18" t="n"/>
      <c r="O80" s="46">
        <f>IF(K80="","",K80&amp;"|"&amp;IF(M80&lt;&gt;"",M80,UPPER(SUBSTITUTE(TRIM(L80)," ",""))))</f>
        <v/>
      </c>
      <c r="V80" s="18" t="inlineStr">
        <is>
          <t>JOURNALISM</t>
        </is>
      </c>
      <c r="W80" s="18" t="inlineStr">
        <is>
          <t>English</t>
        </is>
      </c>
      <c r="Y80" s="18" t="n"/>
      <c r="Z80" s="18" t="n"/>
    </row>
    <row r="81">
      <c r="K81" s="18" t="n"/>
      <c r="L81" s="18" t="n"/>
      <c r="M81" s="18" t="n"/>
      <c r="N81" s="18" t="n"/>
      <c r="O81" s="46">
        <f>IF(K81="","",K81&amp;"|"&amp;IF(M81&lt;&gt;"",M81,UPPER(SUBSTITUTE(TRIM(L81)," ",""))))</f>
        <v/>
      </c>
      <c r="V81" s="18" t="inlineStr">
        <is>
          <t>RHETORIC</t>
        </is>
      </c>
      <c r="W81" s="18" t="inlineStr">
        <is>
          <t>English</t>
        </is>
      </c>
      <c r="Y81" s="18" t="n"/>
      <c r="Z81" s="18" t="n"/>
    </row>
    <row r="82">
      <c r="K82" s="18" t="n"/>
      <c r="L82" s="18" t="n"/>
      <c r="M82" s="18" t="n"/>
      <c r="N82" s="18" t="n"/>
      <c r="O82" s="46">
        <f>IF(K82="","",K82&amp;"|"&amp;IF(M82&lt;&gt;"",M82,UPPER(SUBSTITUTE(TRIM(L82)," ",""))))</f>
        <v/>
      </c>
      <c r="V82" s="18" t="inlineStr">
        <is>
          <t>국어</t>
        </is>
      </c>
      <c r="W82" s="18" t="inlineStr">
        <is>
          <t>English</t>
        </is>
      </c>
      <c r="Y82" s="18" t="n"/>
      <c r="Z82" s="18" t="n"/>
    </row>
    <row r="83">
      <c r="K83" s="18" t="n"/>
      <c r="L83" s="18" t="n"/>
      <c r="M83" s="18" t="n"/>
      <c r="N83" s="18" t="n"/>
      <c r="O83" s="46">
        <f>IF(K83="","",K83&amp;"|"&amp;IF(M83&lt;&gt;"",M83,UPPER(SUBSTITUTE(TRIM(L83)," ",""))))</f>
        <v/>
      </c>
      <c r="V83" s="18" t="inlineStr">
        <is>
          <t>문학</t>
        </is>
      </c>
      <c r="W83" s="18" t="inlineStr">
        <is>
          <t>English</t>
        </is>
      </c>
      <c r="Y83" s="18" t="n"/>
      <c r="Z83" s="18" t="n"/>
    </row>
    <row r="84">
      <c r="K84" s="18" t="n"/>
      <c r="L84" s="18" t="n"/>
      <c r="M84" s="18" t="n"/>
      <c r="N84" s="18" t="n"/>
      <c r="O84" s="46">
        <f>IF(K84="","",K84&amp;"|"&amp;IF(M84&lt;&gt;"",M84,UPPER(SUBSTITUTE(TRIM(L84)," ",""))))</f>
        <v/>
      </c>
      <c r="V84" s="18" t="inlineStr">
        <is>
          <t>독서</t>
        </is>
      </c>
      <c r="W84" s="18" t="inlineStr">
        <is>
          <t>English</t>
        </is>
      </c>
      <c r="Y84" s="18" t="n"/>
      <c r="Z84" s="18" t="n"/>
    </row>
    <row r="85">
      <c r="K85" s="18" t="n"/>
      <c r="L85" s="18" t="n"/>
      <c r="M85" s="18" t="n"/>
      <c r="N85" s="18" t="n"/>
      <c r="O85" s="46">
        <f>IF(K85="","",K85&amp;"|"&amp;IF(M85&lt;&gt;"",M85,UPPER(SUBSTITUTE(TRIM(L85)," ",""))))</f>
        <v/>
      </c>
      <c r="V85" s="18" t="inlineStr">
        <is>
          <t>SPANISH</t>
        </is>
      </c>
      <c r="W85" s="18" t="inlineStr">
        <is>
          <t>World Language</t>
        </is>
      </c>
      <c r="Y85" s="18" t="n"/>
      <c r="Z85" s="18" t="n"/>
    </row>
    <row r="86">
      <c r="K86" s="18" t="n"/>
      <c r="L86" s="18" t="n"/>
      <c r="M86" s="18" t="n"/>
      <c r="N86" s="18" t="n"/>
      <c r="O86" s="46">
        <f>IF(K86="","",K86&amp;"|"&amp;IF(M86&lt;&gt;"",M86,UPPER(SUBSTITUTE(TRIM(L86)," ",""))))</f>
        <v/>
      </c>
      <c r="V86" s="18" t="inlineStr">
        <is>
          <t>FRENCH</t>
        </is>
      </c>
      <c r="W86" s="18" t="inlineStr">
        <is>
          <t>World Language</t>
        </is>
      </c>
    </row>
    <row r="87">
      <c r="K87" s="18" t="n"/>
      <c r="L87" s="18" t="n"/>
      <c r="M87" s="18" t="n"/>
      <c r="N87" s="18" t="n"/>
      <c r="O87" s="46">
        <f>IF(K87="","",K87&amp;"|"&amp;IF(M87&lt;&gt;"",M87,UPPER(SUBSTITUTE(TRIM(L87)," ",""))))</f>
        <v/>
      </c>
      <c r="V87" s="18" t="inlineStr">
        <is>
          <t>GERMAN</t>
        </is>
      </c>
      <c r="W87" s="18" t="inlineStr">
        <is>
          <t>World Language</t>
        </is>
      </c>
    </row>
    <row r="88">
      <c r="K88" s="18" t="n"/>
      <c r="L88" s="18" t="n"/>
      <c r="M88" s="18" t="n"/>
      <c r="N88" s="18" t="n"/>
      <c r="O88" s="46">
        <f>IF(K88="","",K88&amp;"|"&amp;IF(M88&lt;&gt;"",M88,UPPER(SUBSTITUTE(TRIM(L88)," ",""))))</f>
        <v/>
      </c>
      <c r="V88" s="18" t="inlineStr">
        <is>
          <t>LATIN</t>
        </is>
      </c>
      <c r="W88" s="18" t="inlineStr">
        <is>
          <t>World Language</t>
        </is>
      </c>
    </row>
    <row r="89">
      <c r="K89" s="18" t="n"/>
      <c r="L89" s="18" t="n"/>
      <c r="M89" s="18" t="n"/>
      <c r="N89" s="18" t="n"/>
      <c r="O89" s="46">
        <f>IF(K89="","",K89&amp;"|"&amp;IF(M89&lt;&gt;"",M89,UPPER(SUBSTITUTE(TRIM(L89)," ",""))))</f>
        <v/>
      </c>
      <c r="V89" s="18" t="inlineStr">
        <is>
          <t>CHINESE</t>
        </is>
      </c>
      <c r="W89" s="18" t="inlineStr">
        <is>
          <t>World Language</t>
        </is>
      </c>
    </row>
    <row r="90">
      <c r="K90" s="18" t="n"/>
      <c r="L90" s="18" t="n"/>
      <c r="M90" s="18" t="n"/>
      <c r="N90" s="18" t="n"/>
      <c r="O90" s="46">
        <f>IF(K90="","",K90&amp;"|"&amp;IF(M90&lt;&gt;"",M90,UPPER(SUBSTITUTE(TRIM(L90)," ",""))))</f>
        <v/>
      </c>
      <c r="V90" s="18" t="inlineStr">
        <is>
          <t>MANDARIN</t>
        </is>
      </c>
      <c r="W90" s="18" t="inlineStr">
        <is>
          <t>World Language</t>
        </is>
      </c>
    </row>
    <row r="91">
      <c r="K91" s="18" t="n"/>
      <c r="L91" s="18" t="n"/>
      <c r="M91" s="18" t="n"/>
      <c r="N91" s="18" t="n"/>
      <c r="O91" s="46">
        <f>IF(K91="","",K91&amp;"|"&amp;IF(M91&lt;&gt;"",M91,UPPER(SUBSTITUTE(TRIM(L91)," ",""))))</f>
        <v/>
      </c>
      <c r="V91" s="18" t="inlineStr">
        <is>
          <t>JAPANESE</t>
        </is>
      </c>
      <c r="W91" s="18" t="inlineStr">
        <is>
          <t>World Language</t>
        </is>
      </c>
    </row>
    <row r="92">
      <c r="K92" s="18" t="n"/>
      <c r="L92" s="18" t="n"/>
      <c r="M92" s="18" t="n"/>
      <c r="N92" s="18" t="n"/>
      <c r="O92" s="46">
        <f>IF(K92="","",K92&amp;"|"&amp;IF(M92&lt;&gt;"",M92,UPPER(SUBSTITUTE(TRIM(L92)," ",""))))</f>
        <v/>
      </c>
      <c r="V92" s="18" t="inlineStr">
        <is>
          <t>KOREAN</t>
        </is>
      </c>
      <c r="W92" s="18" t="inlineStr">
        <is>
          <t>World Language</t>
        </is>
      </c>
    </row>
    <row r="93">
      <c r="K93" s="18" t="n"/>
      <c r="L93" s="18" t="n"/>
      <c r="M93" s="18" t="n"/>
      <c r="N93" s="18" t="n"/>
      <c r="O93" s="46">
        <f>IF(K93="","",K93&amp;"|"&amp;IF(M93&lt;&gt;"",M93,UPPER(SUBSTITUTE(TRIM(L93)," ",""))))</f>
        <v/>
      </c>
      <c r="V93" s="18" t="inlineStr">
        <is>
          <t>ITALIAN</t>
        </is>
      </c>
      <c r="W93" s="18" t="inlineStr">
        <is>
          <t>World Language</t>
        </is>
      </c>
    </row>
    <row r="94">
      <c r="K94" s="18" t="n"/>
      <c r="L94" s="18" t="n"/>
      <c r="M94" s="18" t="n"/>
      <c r="N94" s="18" t="n"/>
      <c r="O94" s="46">
        <f>IF(K94="","",K94&amp;"|"&amp;IF(M94&lt;&gt;"",M94,UPPER(SUBSTITUTE(TRIM(L94)," ",""))))</f>
        <v/>
      </c>
      <c r="V94" s="18" t="inlineStr">
        <is>
          <t>ARABIC</t>
        </is>
      </c>
      <c r="W94" s="18" t="inlineStr">
        <is>
          <t>World Language</t>
        </is>
      </c>
    </row>
    <row r="95">
      <c r="K95" s="18" t="n"/>
      <c r="L95" s="18" t="n"/>
      <c r="M95" s="18" t="n"/>
      <c r="N95" s="18" t="n"/>
      <c r="O95" s="46">
        <f>IF(K95="","",K95&amp;"|"&amp;IF(M95&lt;&gt;"",M95,UPPER(SUBSTITUTE(TRIM(L95)," ",""))))</f>
        <v/>
      </c>
      <c r="V95" s="18" t="inlineStr">
        <is>
          <t xml:space="preserve"> ASL </t>
        </is>
      </c>
      <c r="W95" s="18" t="inlineStr">
        <is>
          <t>World Language</t>
        </is>
      </c>
    </row>
    <row r="96">
      <c r="K96" s="18" t="n"/>
      <c r="L96" s="18" t="n"/>
      <c r="M96" s="18" t="n"/>
      <c r="N96" s="18" t="n"/>
      <c r="O96" s="46">
        <f>IF(K96="","",K96&amp;"|"&amp;IF(M96&lt;&gt;"",M96,UPPER(SUBSTITUTE(TRIM(L96)," ",""))))</f>
        <v/>
      </c>
      <c r="V96" s="18" t="inlineStr">
        <is>
          <t>영어</t>
        </is>
      </c>
      <c r="W96" s="18" t="inlineStr">
        <is>
          <t>World Language</t>
        </is>
      </c>
    </row>
    <row r="97">
      <c r="K97" s="18" t="n"/>
      <c r="L97" s="18" t="n"/>
      <c r="M97" s="18" t="n"/>
      <c r="N97" s="18" t="n"/>
      <c r="O97" s="46">
        <f>IF(K97="","",K97&amp;"|"&amp;IF(M97&lt;&gt;"",M97,UPPER(SUBSTITUTE(TRIM(L97)," ",""))))</f>
        <v/>
      </c>
      <c r="V97" s="18" t="inlineStr">
        <is>
          <t>일본어</t>
        </is>
      </c>
      <c r="W97" s="18" t="inlineStr">
        <is>
          <t>World Language</t>
        </is>
      </c>
    </row>
    <row r="98">
      <c r="K98" s="18" t="n"/>
      <c r="L98" s="18" t="n"/>
      <c r="M98" s="18" t="n"/>
      <c r="N98" s="18" t="n"/>
      <c r="O98" s="46">
        <f>IF(K98="","",K98&amp;"|"&amp;IF(M98&lt;&gt;"",M98,UPPER(SUBSTITUTE(TRIM(L98)," ",""))))</f>
        <v/>
      </c>
      <c r="V98" s="18" t="inlineStr">
        <is>
          <t>중국어</t>
        </is>
      </c>
      <c r="W98" s="18" t="inlineStr">
        <is>
          <t>World Language</t>
        </is>
      </c>
    </row>
    <row r="99">
      <c r="K99" s="18" t="n"/>
      <c r="L99" s="18" t="n"/>
      <c r="M99" s="18" t="n"/>
      <c r="N99" s="18" t="n"/>
      <c r="O99" s="46">
        <f>IF(K99="","",K99&amp;"|"&amp;IF(M99&lt;&gt;"",M99,UPPER(SUBSTITUTE(TRIM(L99)," ",""))))</f>
        <v/>
      </c>
      <c r="V99" s="18" t="inlineStr">
        <is>
          <t>스페인어</t>
        </is>
      </c>
      <c r="W99" s="18" t="inlineStr">
        <is>
          <t>World Language</t>
        </is>
      </c>
    </row>
    <row r="100">
      <c r="K100" s="18" t="n"/>
      <c r="L100" s="18" t="n"/>
      <c r="M100" s="18" t="n"/>
      <c r="N100" s="18" t="n"/>
      <c r="O100" s="46">
        <f>IF(K100="","",K100&amp;"|"&amp;IF(M100&lt;&gt;"",M100,UPPER(SUBSTITUTE(TRIM(L100)," ",""))))</f>
        <v/>
      </c>
      <c r="V100" s="18" t="inlineStr">
        <is>
          <t>프랑스어</t>
        </is>
      </c>
      <c r="W100" s="18" t="inlineStr">
        <is>
          <t>World Language</t>
        </is>
      </c>
    </row>
    <row r="101">
      <c r="K101" s="18" t="n"/>
      <c r="L101" s="18" t="n"/>
      <c r="M101" s="18" t="n"/>
      <c r="N101" s="18" t="n"/>
      <c r="O101" s="46">
        <f>IF(K101="","",K101&amp;"|"&amp;IF(M101&lt;&gt;"",M101,UPPER(SUBSTITUTE(TRIM(L101)," ",""))))</f>
        <v/>
      </c>
      <c r="V101" s="18" t="inlineStr">
        <is>
          <t>독일어</t>
        </is>
      </c>
      <c r="W101" s="18" t="inlineStr">
        <is>
          <t>World Language</t>
        </is>
      </c>
    </row>
    <row r="102">
      <c r="K102" s="18" t="n"/>
      <c r="L102" s="18" t="n"/>
      <c r="M102" s="18" t="n"/>
      <c r="N102" s="18" t="n"/>
      <c r="O102" s="46">
        <f>IF(K102="","",K102&amp;"|"&amp;IF(M102&lt;&gt;"",M102,UPPER(SUBSTITUTE(TRIM(L102)," ",""))))</f>
        <v/>
      </c>
      <c r="V102" s="18" t="inlineStr">
        <is>
          <t>한문</t>
        </is>
      </c>
      <c r="W102" s="18" t="inlineStr">
        <is>
          <t>World Language</t>
        </is>
      </c>
    </row>
    <row r="103">
      <c r="K103" s="18" t="n"/>
      <c r="L103" s="18" t="n"/>
      <c r="M103" s="18" t="n"/>
      <c r="N103" s="18" t="n"/>
      <c r="O103" s="46">
        <f>IF(K103="","",K103&amp;"|"&amp;IF(M103&lt;&gt;"",M103,UPPER(SUBSTITUTE(TRIM(L103)," ",""))))</f>
        <v/>
      </c>
      <c r="V103" s="18" t="n"/>
      <c r="W103" s="18" t="n"/>
    </row>
    <row r="104">
      <c r="K104" s="18" t="n"/>
      <c r="L104" s="18" t="n"/>
      <c r="M104" s="18" t="n"/>
      <c r="N104" s="18" t="n"/>
      <c r="O104" s="46">
        <f>IF(K104="","",K104&amp;"|"&amp;IF(M104&lt;&gt;"",M104,UPPER(SUBSTITUTE(TRIM(L104)," ",""))))</f>
        <v/>
      </c>
      <c r="V104" s="18" t="n"/>
      <c r="W104" s="18" t="n"/>
    </row>
    <row r="105">
      <c r="K105" s="18" t="n"/>
      <c r="L105" s="18" t="n"/>
      <c r="M105" s="18" t="n"/>
      <c r="N105" s="18" t="n"/>
      <c r="O105" s="46">
        <f>IF(K105="","",K105&amp;"|"&amp;IF(M105&lt;&gt;"",M105,UPPER(SUBSTITUTE(TRIM(L105)," ",""))))</f>
        <v/>
      </c>
      <c r="V105" s="18" t="n"/>
      <c r="W105" s="18" t="n"/>
    </row>
    <row r="106">
      <c r="K106" s="18" t="n"/>
      <c r="L106" s="18" t="n"/>
      <c r="M106" s="18" t="n"/>
      <c r="N106" s="18" t="n"/>
      <c r="O106" s="46">
        <f>IF(K106="","",K106&amp;"|"&amp;IF(M106&lt;&gt;"",M106,UPPER(SUBSTITUTE(TRIM(L106)," ",""))))</f>
        <v/>
      </c>
      <c r="V106" s="18" t="n"/>
      <c r="W106" s="18" t="n"/>
    </row>
    <row r="107">
      <c r="K107" s="18" t="n"/>
      <c r="L107" s="18" t="n"/>
      <c r="M107" s="18" t="n"/>
      <c r="N107" s="18" t="n"/>
      <c r="O107" s="46">
        <f>IF(K107="","",K107&amp;"|"&amp;IF(M107&lt;&gt;"",M107,UPPER(SUBSTITUTE(TRIM(L107)," ",""))))</f>
        <v/>
      </c>
      <c r="V107" s="18" t="n"/>
      <c r="W107" s="18" t="n"/>
    </row>
    <row r="108">
      <c r="K108" s="18" t="n"/>
      <c r="L108" s="18" t="n"/>
      <c r="M108" s="18" t="n"/>
      <c r="N108" s="18" t="n"/>
      <c r="O108" s="46">
        <f>IF(K108="","",K108&amp;"|"&amp;IF(M108&lt;&gt;"",M108,UPPER(SUBSTITUTE(TRIM(L108)," ",""))))</f>
        <v/>
      </c>
      <c r="V108" s="18" t="n"/>
      <c r="W108" s="18" t="n"/>
    </row>
    <row r="109">
      <c r="K109" s="18" t="n"/>
      <c r="L109" s="18" t="n"/>
      <c r="M109" s="18" t="n"/>
      <c r="N109" s="18" t="n"/>
      <c r="O109" s="46">
        <f>IF(K109="","",K109&amp;"|"&amp;IF(M109&lt;&gt;"",M109,UPPER(SUBSTITUTE(TRIM(L109)," ",""))))</f>
        <v/>
      </c>
      <c r="V109" s="18" t="n"/>
      <c r="W109" s="18" t="n"/>
    </row>
    <row r="110">
      <c r="K110" s="18" t="n"/>
      <c r="L110" s="18" t="n"/>
      <c r="M110" s="18" t="n"/>
      <c r="N110" s="18" t="n"/>
      <c r="O110" s="46">
        <f>IF(K110="","",K110&amp;"|"&amp;IF(M110&lt;&gt;"",M110,UPPER(SUBSTITUTE(TRIM(L110)," ",""))))</f>
        <v/>
      </c>
      <c r="V110" s="18" t="n"/>
      <c r="W110" s="18" t="n"/>
    </row>
    <row r="111">
      <c r="K111" s="18" t="n"/>
      <c r="L111" s="18" t="n"/>
      <c r="M111" s="18" t="n"/>
      <c r="N111" s="18" t="n"/>
      <c r="O111" s="46">
        <f>IF(K111="","",K111&amp;"|"&amp;IF(M111&lt;&gt;"",M111,UPPER(SUBSTITUTE(TRIM(L111)," ",""))))</f>
        <v/>
      </c>
      <c r="V111" s="18" t="n"/>
      <c r="W111" s="18" t="n"/>
    </row>
    <row r="112">
      <c r="K112" s="18" t="n"/>
      <c r="L112" s="18" t="n"/>
      <c r="M112" s="18" t="n"/>
      <c r="N112" s="18" t="n"/>
      <c r="O112" s="46">
        <f>IF(K112="","",K112&amp;"|"&amp;IF(M112&lt;&gt;"",M112,UPPER(SUBSTITUTE(TRIM(L112)," ",""))))</f>
        <v/>
      </c>
      <c r="V112" s="18" t="n"/>
      <c r="W112" s="18" t="n"/>
    </row>
    <row r="113">
      <c r="K113" s="18" t="n"/>
      <c r="L113" s="18" t="n"/>
      <c r="M113" s="18" t="n"/>
      <c r="N113" s="18" t="n"/>
      <c r="O113" s="46">
        <f>IF(K113="","",K113&amp;"|"&amp;IF(M113&lt;&gt;"",M113,UPPER(SUBSTITUTE(TRIM(L113)," ",""))))</f>
        <v/>
      </c>
      <c r="V113" s="18" t="n"/>
      <c r="W113" s="18" t="n"/>
    </row>
    <row r="114">
      <c r="K114" s="18" t="n"/>
      <c r="L114" s="18" t="n"/>
      <c r="M114" s="18" t="n"/>
      <c r="N114" s="18" t="n"/>
      <c r="O114" s="46">
        <f>IF(K114="","",K114&amp;"|"&amp;IF(M114&lt;&gt;"",M114,UPPER(SUBSTITUTE(TRIM(L114)," ",""))))</f>
        <v/>
      </c>
      <c r="V114" s="18" t="n"/>
      <c r="W114" s="18" t="n"/>
    </row>
    <row r="115">
      <c r="K115" s="18" t="n"/>
      <c r="L115" s="18" t="n"/>
      <c r="M115" s="18" t="n"/>
      <c r="N115" s="18" t="n"/>
      <c r="O115" s="46">
        <f>IF(K115="","",K115&amp;"|"&amp;IF(M115&lt;&gt;"",M115,UPPER(SUBSTITUTE(TRIM(L115)," ",""))))</f>
        <v/>
      </c>
      <c r="V115" s="18" t="n"/>
      <c r="W115" s="18" t="n"/>
    </row>
    <row r="116">
      <c r="K116" s="18" t="n"/>
      <c r="L116" s="18" t="n"/>
      <c r="M116" s="18" t="n"/>
      <c r="N116" s="18" t="n"/>
      <c r="O116" s="46">
        <f>IF(K116="","",K116&amp;"|"&amp;IF(M116&lt;&gt;"",M116,UPPER(SUBSTITUTE(TRIM(L116)," ",""))))</f>
        <v/>
      </c>
      <c r="V116" s="18" t="n"/>
      <c r="W116" s="18" t="n"/>
    </row>
    <row r="117">
      <c r="K117" s="18" t="n"/>
      <c r="L117" s="18" t="n"/>
      <c r="M117" s="18" t="n"/>
      <c r="N117" s="18" t="n"/>
      <c r="O117" s="46">
        <f>IF(K117="","",K117&amp;"|"&amp;IF(M117&lt;&gt;"",M117,UPPER(SUBSTITUTE(TRIM(L117)," ",""))))</f>
        <v/>
      </c>
      <c r="V117" s="18" t="n"/>
      <c r="W117" s="18" t="n"/>
    </row>
    <row r="118">
      <c r="K118" s="18" t="n"/>
      <c r="L118" s="18" t="n"/>
      <c r="M118" s="18" t="n"/>
      <c r="N118" s="18" t="n"/>
      <c r="O118" s="46">
        <f>IF(K118="","",K118&amp;"|"&amp;IF(M118&lt;&gt;"",M118,UPPER(SUBSTITUTE(TRIM(L118)," ",""))))</f>
        <v/>
      </c>
      <c r="V118" s="18" t="n"/>
      <c r="W118" s="18" t="n"/>
    </row>
    <row r="119">
      <c r="K119" s="18" t="n"/>
      <c r="L119" s="18" t="n"/>
      <c r="M119" s="18" t="n"/>
      <c r="N119" s="18" t="n"/>
      <c r="O119" s="46">
        <f>IF(K119="","",K119&amp;"|"&amp;IF(M119&lt;&gt;"",M119,UPPER(SUBSTITUTE(TRIM(L119)," ",""))))</f>
        <v/>
      </c>
      <c r="V119" s="18" t="n"/>
      <c r="W119" s="18" t="n"/>
    </row>
    <row r="120">
      <c r="K120" s="18" t="n"/>
      <c r="L120" s="18" t="n"/>
      <c r="M120" s="18" t="n"/>
      <c r="N120" s="18" t="n"/>
      <c r="O120" s="46">
        <f>IF(K120="","",K120&amp;"|"&amp;IF(M120&lt;&gt;"",M120,UPPER(SUBSTITUTE(TRIM(L120)," ",""))))</f>
        <v/>
      </c>
      <c r="V120" s="18" t="n"/>
      <c r="W120" s="18" t="n"/>
    </row>
    <row r="121">
      <c r="K121" s="18" t="n"/>
      <c r="L121" s="18" t="n"/>
      <c r="M121" s="18" t="n"/>
      <c r="N121" s="18" t="n"/>
      <c r="O121" s="46">
        <f>IF(K121="","",K121&amp;"|"&amp;IF(M121&lt;&gt;"",M121,UPPER(SUBSTITUTE(TRIM(L121)," ",""))))</f>
        <v/>
      </c>
      <c r="V121" s="18" t="n"/>
      <c r="W121" s="18" t="n"/>
    </row>
    <row r="122">
      <c r="K122" s="18" t="n"/>
      <c r="L122" s="18" t="n"/>
      <c r="M122" s="18" t="n"/>
      <c r="N122" s="18" t="n"/>
      <c r="O122" s="46">
        <f>IF(K122="","",K122&amp;"|"&amp;IF(M122&lt;&gt;"",M122,UPPER(SUBSTITUTE(TRIM(L122)," ",""))))</f>
        <v/>
      </c>
      <c r="V122" s="18" t="n"/>
      <c r="W122" s="18" t="n"/>
    </row>
    <row r="123">
      <c r="K123" s="18" t="n"/>
      <c r="L123" s="18" t="n"/>
      <c r="M123" s="18" t="n"/>
      <c r="N123" s="18" t="n"/>
      <c r="O123" s="46">
        <f>IF(K123="","",K123&amp;"|"&amp;IF(M123&lt;&gt;"",M123,UPPER(SUBSTITUTE(TRIM(L123)," ",""))))</f>
        <v/>
      </c>
      <c r="V123" s="18" t="n"/>
      <c r="W123" s="18" t="n"/>
    </row>
    <row r="124">
      <c r="K124" s="18" t="n"/>
      <c r="L124" s="18" t="n"/>
      <c r="M124" s="18" t="n"/>
      <c r="N124" s="18" t="n"/>
      <c r="O124" s="46">
        <f>IF(K124="","",K124&amp;"|"&amp;IF(M124&lt;&gt;"",M124,UPPER(SUBSTITUTE(TRIM(L124)," ",""))))</f>
        <v/>
      </c>
      <c r="V124" s="18" t="n"/>
      <c r="W124" s="18" t="n"/>
    </row>
    <row r="125">
      <c r="K125" s="18" t="n"/>
      <c r="L125" s="18" t="n"/>
      <c r="M125" s="18" t="n"/>
      <c r="N125" s="18" t="n"/>
      <c r="O125" s="46">
        <f>IF(K125="","",K125&amp;"|"&amp;IF(M125&lt;&gt;"",M125,UPPER(SUBSTITUTE(TRIM(L125)," ",""))))</f>
        <v/>
      </c>
      <c r="V125" s="18" t="n"/>
      <c r="W125" s="18" t="n"/>
    </row>
  </sheetData>
  <dataValidations count="4">
    <dataValidation sqref="G6:G15" showDropDown="0" showInputMessage="0" showErrorMessage="0" allowBlank="1" type="list">
      <formula1>"Exact match,Minimum score,4.0 points"</formula1>
    </dataValidation>
    <dataValidation sqref="N6:N125" showDropDown="0" showInputMessage="0" showErrorMessage="0" allowBlank="1" type="list">
      <formula1>='Scales'!$A$6:$A$18</formula1>
    </dataValidation>
    <dataValidation sqref="T6:T17" showDropDown="0" showInputMessage="0" showErrorMessage="0" allowBlank="1" type="list">
      <formula1>"Yes,No"</formula1>
    </dataValidation>
    <dataValidation sqref="W6:W125" showDropDown="0" showInputMessage="0" showErrorMessage="0" allowBlank="1" type="list">
      <formula1>='Scales'!$S$6:$S$17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2026-10-24T16:42:22Z</dcterms:created>
  <dcterms:modified xmlns:dcterms="http://purl.org/dc/terms/" xmlns:xsi="http://www.w3.org/2001/XMLSchema-instance" xsi:type="dcterms:W3CDTF">2026-10-24T16:42:23Z</dcterms:modified>
</cp:coreProperties>
</file>