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 Here" sheetId="1" state="visible" r:id="rId3"/>
    <sheet name="Roster" sheetId="2" state="visible" r:id="rId4"/>
    <sheet name="Staff" sheetId="3" state="visible" r:id="rId5"/>
    <sheet name="Lists" sheetId="4" state="visible" r:id="rId6"/>
    <sheet name="Checks" sheetId="5" state="visible" r:id="rId7"/>
  </sheets>
  <definedNames>
    <definedName function="false" hidden="false" localSheetId="3" name="_xlnm.Print_Titles" vbProcedure="false">Lists!$4:$4</definedName>
    <definedName function="false" hidden="false" localSheetId="1" name="_xlnm.Print_Area" vbProcedure="false">Roster!$A$1:$O$51</definedName>
    <definedName function="false" hidden="false" localSheetId="1" name="_xlnm.Print_Titles" vbProcedure="false">Roster!$4:$4</definedName>
    <definedName function="false" hidden="false" localSheetId="2" name="_xlnm.Print_Titles" vbProcedure="false">Staff!$4:$4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<sst xmlns="http://schemas.openxmlformats.org/spreadsheetml/2006/main" count="224" uniqueCount="124">
  <si>
    <t xml:space="preserve">Employee Shift Roster</t>
  </si>
  <si>
    <t xml:space="preserve">Pick shift codes on the Roster. Weekly hours, overtime, labor cost and daily coverage update on their own.</t>
  </si>
  <si>
    <t xml:space="preserve">KEY METRICS</t>
  </si>
  <si>
    <t xml:space="preserve">HOW TO USE THIS TEMPLATE</t>
  </si>
  <si>
    <t xml:space="preserve">Metric</t>
  </si>
  <si>
    <t xml:space="preserve">Value</t>
  </si>
  <si>
    <t xml:space="preserve">Notes</t>
  </si>
  <si>
    <t xml:space="preserve">Week Starting</t>
  </si>
  <si>
    <t xml:space="preserve">Change it on the Roster sheet (B3).</t>
  </si>
  <si>
    <t xml:space="preserve">Pale yellow: type your own data here.</t>
  </si>
  <si>
    <t xml:space="preserve">Employees Scheduled</t>
  </si>
  <si>
    <t xml:space="preserve">People with at least one shift this week.</t>
  </si>
  <si>
    <t xml:space="preserve">Green: formulas that update on their own. Don't type over them.</t>
  </si>
  <si>
    <t xml:space="preserve">Total Worked Hours</t>
  </si>
  <si>
    <t xml:space="preserve">Hours on shift, after unpaid breaks.</t>
  </si>
  <si>
    <t xml:space="preserve">▾</t>
  </si>
  <si>
    <t xml:space="preserve">Dropdown arrow: pick from the list. Edit the choices on the Lists tab.</t>
  </si>
  <si>
    <t xml:space="preserve">Overtime Hours</t>
  </si>
  <si>
    <t xml:space="preserve">Worked hours above each person's limit.</t>
  </si>
  <si>
    <t xml:space="preserve">!</t>
  </si>
  <si>
    <t xml:space="preserve">Checks tab: Review means something needs a look.</t>
  </si>
  <si>
    <t xml:space="preserve">Employees in Overtime</t>
  </si>
  <si>
    <t xml:space="preserve">Flag shows Overtime on the Roster.</t>
  </si>
  <si>
    <t xml:space="preserve">→</t>
  </si>
  <si>
    <t xml:space="preserve">Step-by-step guide: arumsoft.com/resources</t>
  </si>
  <si>
    <t xml:space="preserve">Days Short-Staffed</t>
  </si>
  <si>
    <t xml:space="preserve">Days with fewer people than needed.</t>
  </si>
  <si>
    <t xml:space="preserve">Checks needing review</t>
  </si>
  <si>
    <t xml:space="preserve">Est. Labor Cost</t>
  </si>
  <si>
    <t xml:space="preserve">Paid hours × rate, plus half-rate extra for overtime.</t>
  </si>
  <si>
    <t xml:space="preserve">WORKBOOK NAVIGATION</t>
  </si>
  <si>
    <t xml:space="preserve">STAFF ON SHIFT BY DAY</t>
  </si>
  <si>
    <t xml:space="preserve">Sheet (click to open)</t>
  </si>
  <si>
    <t xml:space="preserve">What it's for</t>
  </si>
  <si>
    <t xml:space="preserve">Day</t>
  </si>
  <si>
    <t xml:space="preserve">On Shift</t>
  </si>
  <si>
    <t xml:space="preserve">Needed</t>
  </si>
  <si>
    <t xml:space="preserve">Roster</t>
  </si>
  <si>
    <t xml:space="preserve">Weekly grid: pick a shift for each person and day.</t>
  </si>
  <si>
    <t xml:space="preserve">Staff</t>
  </si>
  <si>
    <t xml:space="preserve">Names, roles, overtime limits and pay rates.</t>
  </si>
  <si>
    <t xml:space="preserve">Lists</t>
  </si>
  <si>
    <t xml:space="preserve">Shift codes, times, breaks and roles.</t>
  </si>
  <si>
    <t xml:space="preserve">Checks</t>
  </si>
  <si>
    <t xml:space="preserve">Review overtime and coverage flags.</t>
  </si>
  <si>
    <t xml:space="preserve">Pick a shift code for each person and day. Hours, overtime and coverage are calculated from the shift table on Lists.</t>
  </si>
  <si>
    <t xml:space="preserve">Week starting →</t>
  </si>
  <si>
    <t xml:space="preserve">Employee</t>
  </si>
  <si>
    <t xml:space="preserve">Role</t>
  </si>
  <si>
    <t xml:space="preserve">Worked Hours</t>
  </si>
  <si>
    <t xml:space="preserve">Paid Hours</t>
  </si>
  <si>
    <t xml:space="preserve">Overtime</t>
  </si>
  <si>
    <t xml:space="preserve">Days On</t>
  </si>
  <si>
    <t xml:space="preserve">Est. Pay</t>
  </si>
  <si>
    <t xml:space="preserve">Flag</t>
  </si>
  <si>
    <t xml:space="preserve">D</t>
  </si>
  <si>
    <t xml:space="preserve">OFF</t>
  </si>
  <si>
    <t xml:space="preserve">E</t>
  </si>
  <si>
    <t xml:space="preserve">L</t>
  </si>
  <si>
    <t xml:space="preserve">S</t>
  </si>
  <si>
    <t xml:space="preserve">PTO</t>
  </si>
  <si>
    <t xml:space="preserve">N</t>
  </si>
  <si>
    <t xml:space="preserve">COVERAGE BY DAY</t>
  </si>
  <si>
    <t xml:space="preserve">Shift</t>
  </si>
  <si>
    <t xml:space="preserve">Code</t>
  </si>
  <si>
    <t xml:space="preserve">Staff on shift</t>
  </si>
  <si>
    <t xml:space="preserve">Staff needed</t>
  </si>
  <si>
    <t xml:space="preserve">Status</t>
  </si>
  <si>
    <t xml:space="preserve">Worked hours</t>
  </si>
  <si>
    <t xml:space="preserve">One row per employee. Names here appear on the Roster in the same order.</t>
  </si>
  <si>
    <t xml:space="preserve">Overtime After (hrs/week)</t>
  </si>
  <si>
    <t xml:space="preserve">Hourly Rate</t>
  </si>
  <si>
    <t xml:space="preserve">Avery Brooks</t>
  </si>
  <si>
    <t xml:space="preserve">Supervisor</t>
  </si>
  <si>
    <t xml:space="preserve">Jordan Kim</t>
  </si>
  <si>
    <t xml:space="preserve">Cook</t>
  </si>
  <si>
    <t xml:space="preserve">Sam Patel</t>
  </si>
  <si>
    <t xml:space="preserve">Riley Chen</t>
  </si>
  <si>
    <t xml:space="preserve">Server</t>
  </si>
  <si>
    <t xml:space="preserve">Morgan Diaz</t>
  </si>
  <si>
    <t xml:space="preserve">Taylor Nguyen</t>
  </si>
  <si>
    <t xml:space="preserve">Casey Lopez</t>
  </si>
  <si>
    <t xml:space="preserve">Host</t>
  </si>
  <si>
    <t xml:space="preserve">Jamie Rivera</t>
  </si>
  <si>
    <t xml:space="preserve">Dishwasher</t>
  </si>
  <si>
    <t xml:space="preserve">Alex Moore</t>
  </si>
  <si>
    <t xml:space="preserve">Drew Okafor</t>
  </si>
  <si>
    <t xml:space="preserve">The shift table drives every hours formula. Edit times, breaks or codes here and the Roster updates. Roles feed the Staff dropdown.</t>
  </si>
  <si>
    <t xml:space="preserve">Shift Name</t>
  </si>
  <si>
    <t xml:space="preserve">Start</t>
  </si>
  <si>
    <t xml:space="preserve">End</t>
  </si>
  <si>
    <t xml:space="preserve">Break (min)</t>
  </si>
  <si>
    <t xml:space="preserve">Leave Hours</t>
  </si>
  <si>
    <t xml:space="preserve">On Shift?</t>
  </si>
  <si>
    <t xml:space="preserve">Roles</t>
  </si>
  <si>
    <t xml:space="preserve">Yes / No</t>
  </si>
  <si>
    <t xml:space="preserve">Early</t>
  </si>
  <si>
    <t xml:space="preserve">Yes</t>
  </si>
  <si>
    <t xml:space="preserve">No</t>
  </si>
  <si>
    <t xml:space="preserve">Late</t>
  </si>
  <si>
    <t xml:space="preserve">Night</t>
  </si>
  <si>
    <t xml:space="preserve">Short</t>
  </si>
  <si>
    <t xml:space="preserve">Day off</t>
  </si>
  <si>
    <t xml:space="preserve">Cashier</t>
  </si>
  <si>
    <t xml:space="preserve">Paid time off</t>
  </si>
  <si>
    <t xml:space="preserve">SICK</t>
  </si>
  <si>
    <t xml:space="preserve">Sick leave</t>
  </si>
  <si>
    <t xml:space="preserve">Paid Hours = End − Start − break. Night shifts that end after midnight work too. Codes without times use Leave Hours. Only shifts marked On Shift = Yes count for coverage and overtime.</t>
  </si>
  <si>
    <t xml:space="preserve">Quick review flags for the week.</t>
  </si>
  <si>
    <t xml:space="preserve">Check</t>
  </si>
  <si>
    <t xml:space="preserve">Where to Fix</t>
  </si>
  <si>
    <t xml:space="preserve">Week starting date is filled in</t>
  </si>
  <si>
    <t xml:space="preserve">Roster: B3</t>
  </si>
  <si>
    <t xml:space="preserve">Every shift code on the roster is in the shift table</t>
  </si>
  <si>
    <t xml:space="preserve">Roster: Flag shows Check code</t>
  </si>
  <si>
    <t xml:space="preserve">No one is over their overtime limit</t>
  </si>
  <si>
    <t xml:space="preserve">Roster: Flag shows Overtime</t>
  </si>
  <si>
    <t xml:space="preserve">Everyone gets at least one day off</t>
  </si>
  <si>
    <t xml:space="preserve">Roster: Flag shows No day off</t>
  </si>
  <si>
    <t xml:space="preserve">Every day has enough staff on shift</t>
  </si>
  <si>
    <t xml:space="preserve">Roster: Coverage by day</t>
  </si>
  <si>
    <t xml:space="preserve">Every employee has an hourly rate</t>
  </si>
  <si>
    <t xml:space="preserve">Staff: Hourly Rate</t>
  </si>
  <si>
    <t xml:space="preserve">OK means the check passed. Review means something needs a look: open the sheet named in Where to Fix.</t>
  </si>
</sst>
</file>

<file path=xl/styles.xml><?xml version="1.0" encoding="utf-8"?>
<styleSheet xmlns="http://schemas.openxmlformats.org/spreadsheetml/2006/main">
  <numFmts count="15">
    <numFmt numFmtId="164" formatCode="General"/>
    <numFmt numFmtId="165" formatCode="mmm\ d&quot;, &quot;yyyy"/>
    <numFmt numFmtId="166" formatCode="#,##0"/>
    <numFmt numFmtId="167" formatCode="#,##0.0"/>
    <numFmt numFmtId="168" formatCode="0"/>
    <numFmt numFmtId="169" formatCode="\$#,##0;[RED]&quot;-$&quot;#,##0;\–"/>
    <numFmt numFmtId="170" formatCode="dddd&quot;, &quot;mmm\ d"/>
    <numFmt numFmtId="171" formatCode="ddd\ mmm\ d"/>
    <numFmt numFmtId="172" formatCode="0.0"/>
    <numFmt numFmtId="173" formatCode="0.0;\-0.0;\–"/>
    <numFmt numFmtId="174" formatCode="\$#,##0.00;[RED]&quot;-$&quot;#,##0.00;\–"/>
    <numFmt numFmtId="175" formatCode="0;\-0;\–"/>
    <numFmt numFmtId="176" formatCode="0.#"/>
    <numFmt numFmtId="177" formatCode="h:mm\ AM/PM"/>
    <numFmt numFmtId="178" formatCode="0.00"/>
  </numFmts>
  <fonts count="23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1"/>
      <color theme="1"/>
      <name val="Calibri"/>
      <family val="2"/>
      <charset val="1"/>
    </font>
    <font>
      <sz val="10"/>
      <color rgb="FF6B7280"/>
      <name val="Arial"/>
      <family val="0"/>
      <charset val="1"/>
    </font>
    <font>
      <b val="true"/>
      <sz val="9"/>
      <color rgb="FF0F4C3A"/>
      <name val="Arial"/>
      <family val="0"/>
      <charset val="1"/>
    </font>
    <font>
      <b val="true"/>
      <sz val="9"/>
      <color rgb="FF6B7280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b val="true"/>
      <sz val="13"/>
      <color rgb="FF166534"/>
      <name val="Arial"/>
      <family val="0"/>
      <charset val="1"/>
    </font>
    <font>
      <sz val="9"/>
      <color rgb="FF6B7280"/>
      <name val="Arial"/>
      <family val="0"/>
      <charset val="1"/>
    </font>
    <font>
      <sz val="9"/>
      <color rgb="FF1F2937"/>
      <name val="Arial"/>
      <family val="0"/>
      <charset val="1"/>
    </font>
    <font>
      <b val="true"/>
      <sz val="10"/>
      <color rgb="FF6B7280"/>
      <name val="Arial"/>
      <family val="0"/>
      <charset val="1"/>
    </font>
    <font>
      <b val="true"/>
      <sz val="10"/>
      <color rgb="FF92400E"/>
      <name val="Arial"/>
      <family val="0"/>
      <charset val="1"/>
    </font>
    <font>
      <b val="true"/>
      <sz val="10"/>
      <color rgb="FF177A5A"/>
      <name val="Arial"/>
      <family val="0"/>
      <charset val="1"/>
    </font>
    <font>
      <b val="true"/>
      <u val="single"/>
      <sz val="9"/>
      <color rgb="FF177A5A"/>
      <name val="Arial"/>
      <family val="0"/>
      <charset val="1"/>
    </font>
    <font>
      <b val="true"/>
      <u val="single"/>
      <sz val="10"/>
      <color rgb="FF177A5A"/>
      <name val="Arial"/>
      <family val="0"/>
      <charset val="1"/>
    </font>
    <font>
      <sz val="10"/>
      <color rgb="FF1F2937"/>
      <name val="Arial"/>
      <family val="0"/>
      <charset val="1"/>
    </font>
    <font>
      <b val="true"/>
      <sz val="10"/>
      <color rgb="FF166534"/>
      <name val="Arial"/>
      <family val="0"/>
      <charset val="1"/>
    </font>
    <font>
      <sz val="10"/>
      <color rgb="FF000000"/>
      <name val="Calibri"/>
      <family val="2"/>
    </font>
    <font>
      <b val="true"/>
      <sz val="10"/>
      <color rgb="FFFFFFFF"/>
      <name val="Arial"/>
      <family val="0"/>
      <charset val="1"/>
    </font>
    <font>
      <sz val="10"/>
      <color rgb="FF166534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F4C3A"/>
        <bgColor rgb="FF166534"/>
      </patternFill>
    </fill>
    <fill>
      <patternFill patternType="solid">
        <fgColor rgb="FFF4F7F6"/>
        <bgColor rgb="FFECFDF5"/>
      </patternFill>
    </fill>
    <fill>
      <patternFill patternType="solid">
        <fgColor rgb="FFECFDF5"/>
        <bgColor rgb="FFF4F7F6"/>
      </patternFill>
    </fill>
    <fill>
      <patternFill patternType="solid">
        <fgColor rgb="FFFFF7ED"/>
        <bgColor rgb="FFF4F7F6"/>
      </patternFill>
    </fill>
    <fill>
      <patternFill patternType="solid">
        <fgColor rgb="FF177A5A"/>
        <bgColor rgb="FF008080"/>
      </patternFill>
    </fill>
    <fill>
      <patternFill patternType="solid">
        <fgColor rgb="FFFFFFFF"/>
        <bgColor rgb="FFFFF7ED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77A5A"/>
      </bottom>
      <diagonal/>
    </border>
    <border diagonalUp="false" diagonalDown="false">
      <left/>
      <right/>
      <top/>
      <bottom style="thin">
        <color rgb="FFE5E7EB"/>
      </bottom>
      <diagonal/>
    </border>
    <border diagonalUp="false" diagonalDown="false">
      <left style="thin">
        <color rgb="FFB5E3C9"/>
      </left>
      <right style="thin">
        <color rgb="FFB5E3C9"/>
      </right>
      <top style="thin">
        <color rgb="FFB5E3C9"/>
      </top>
      <bottom style="thin">
        <color rgb="FFB5E3C9"/>
      </bottom>
      <diagonal/>
    </border>
    <border diagonalUp="false" diagonalDown="false">
      <left style="thin">
        <color rgb="FFC9D0D5"/>
      </left>
      <right style="thin">
        <color rgb="FFC9D0D5"/>
      </right>
      <top style="thin">
        <color rgb="FFC9D0D5"/>
      </top>
      <bottom style="thin">
        <color rgb="FFC9D0D5"/>
      </bottom>
      <diagonal/>
    </border>
    <border diagonalUp="false" diagonalDown="false"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 diagonalUp="false" diagonalDown="false">
      <left style="thin">
        <color rgb="FF177A5A"/>
      </left>
      <right style="thin">
        <color rgb="FF177A5A"/>
      </right>
      <top style="thin">
        <color rgb="FF177A5A"/>
      </top>
      <bottom style="thin">
        <color rgb="FF177A5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0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5" fillId="5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0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10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10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8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9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9" fillId="5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6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1" fontId="21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6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9" fillId="4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4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22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22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2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4" fontId="22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1" fillId="6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5" fontId="22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9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9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22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5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6" fontId="18" fillId="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4" fontId="18" fillId="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7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7" fontId="18" fillId="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8" fillId="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18" fillId="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8" fontId="22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7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ont>
        <b val="1"/>
        <color rgb="FF991B1B"/>
      </font>
      <fill>
        <patternFill>
          <bgColor rgb="FFFEE2E2"/>
        </patternFill>
      </fill>
    </dxf>
    <dxf>
      <font>
        <b val="1"/>
        <color rgb="FF92400E"/>
      </font>
      <fill>
        <patternFill>
          <bgColor rgb="FFFFF7ED"/>
        </patternFill>
      </fill>
    </dxf>
    <dxf>
      <font>
        <b val="1"/>
        <color rgb="FF166534"/>
      </font>
      <fill>
        <patternFill>
          <bgColor rgb="FFECFDF5"/>
        </patternFill>
      </fill>
    </dxf>
    <dxf>
      <font>
        <color rgb="FF6B7280"/>
      </font>
    </dxf>
    <dxf>
      <font>
        <color rgb="FF166534"/>
      </font>
      <fill>
        <patternFill>
          <bgColor rgb="FFD1FAE5"/>
        </patternFill>
      </fill>
    </dxf>
    <dxf>
      <fill>
        <patternFill>
          <bgColor rgb="FF0F4C3A"/>
        </patternFill>
      </fill>
    </dxf>
    <dxf>
      <fill>
        <patternFill patternType="solid">
          <fgColor rgb="FF177A5A"/>
          <bgColor rgb="FF000000"/>
        </patternFill>
      </fill>
    </dxf>
    <dxf>
      <fill>
        <patternFill patternType="solid">
          <fgColor rgb="FFFFF7ED"/>
          <bgColor rgb="FF000000"/>
        </patternFill>
      </fill>
    </dxf>
    <dxf>
      <fill>
        <patternFill patternType="solid">
          <fgColor rgb="FF1F293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6B728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91B1B"/>
      <rgbColor rgb="FF166534"/>
      <rgbColor rgb="FF000080"/>
      <rgbColor rgb="FF808000"/>
      <rgbColor rgb="FF800080"/>
      <rgbColor rgb="FF177A5A"/>
      <rgbColor rgb="FFD9D9D9"/>
      <rgbColor rgb="FF878787"/>
      <rgbColor rgb="FF9999FF"/>
      <rgbColor rgb="FF993366"/>
      <rgbColor rgb="FFFFF7ED"/>
      <rgbColor rgb="FFECFDF5"/>
      <rgbColor rgb="FF660066"/>
      <rgbColor rgb="FFFF8080"/>
      <rgbColor rgb="FF0066CC"/>
      <rgbColor rgb="FFC9D0D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7F6"/>
      <rgbColor rgb="FFD1FAE5"/>
      <rgbColor rgb="FFE5E7EB"/>
      <rgbColor rgb="FFB5E3C9"/>
      <rgbColor rgb="FFFF99CC"/>
      <rgbColor rgb="FFCC99FF"/>
      <rgbColor rgb="FFFEE2E2"/>
      <rgbColor rgb="FF3366FF"/>
      <rgbColor rgb="FF33CCCC"/>
      <rgbColor rgb="FF99CC00"/>
      <rgbColor rgb="FFFFCC00"/>
      <rgbColor rgb="FFF2A93B"/>
      <rgbColor rgb="FFFF6600"/>
      <rgbColor rgb="FF6B7280"/>
      <rgbColor rgb="FF9CA3AF"/>
      <rgbColor rgb="FF0F4C3A"/>
      <rgbColor rgb="FF339966"/>
      <rgbColor rgb="FF003300"/>
      <rgbColor rgb="FF333300"/>
      <rgbColor rgb="FF92400E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tx>
            <c:strRef>
              <c:f>"On shift"</c:f>
              <c:strCache>
                <c:ptCount val="1"/>
                <c:pt idx="0">
                  <c:v>On shift</c:v>
                </c:pt>
              </c:strCache>
            </c:strRef>
          </c:tx>
          <c:spPr>
            <a:solidFill>
              <a:srgbClr val="177a5a"/>
            </a:solidFill>
            <a:ln w="9360">
              <a:solidFill>
                <a:srgbClr val="177a5a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'Start Here'!$E$16:$E$22</c:f>
              <c:strCache>
                <c:ptCount val="7"/>
                <c:pt idx="0">
                  <c:v>Monday, Nov 2</c:v>
                </c:pt>
                <c:pt idx="1">
                  <c:v>Tuesday, Nov 3</c:v>
                </c:pt>
                <c:pt idx="2">
                  <c:v>Wednesday, Nov 4</c:v>
                </c:pt>
                <c:pt idx="3">
                  <c:v>Thursday, Nov 5</c:v>
                </c:pt>
                <c:pt idx="4">
                  <c:v>Friday, Nov 6</c:v>
                </c:pt>
                <c:pt idx="5">
                  <c:v>Saturday, Nov 7</c:v>
                </c:pt>
                <c:pt idx="6">
                  <c:v>Sunday, Nov 8</c:v>
                </c:pt>
              </c:strCache>
            </c:strRef>
          </c:cat>
          <c:val>
            <c:numRef>
              <c:f>'Start Here'!$G$16:$G$22</c:f>
              <c:numCache>
                <c:formatCode>#,##0</c:formatCode>
                <c:ptCount val="7"/>
                <c:pt idx="0">
                  <c:v>7</c:v>
                </c:pt>
                <c:pt idx="1">
                  <c:v>7</c:v>
                </c:pt>
                <c:pt idx="2">
                  <c:v>7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7</c:v>
                </c:pt>
              </c:numCache>
            </c:numRef>
          </c:val>
        </c:ser>
        <c:ser>
          <c:idx val="1"/>
          <c:order val="1"/>
          <c:tx>
            <c:strRef>
              <c:f>"Needed"</c:f>
              <c:strCache>
                <c:ptCount val="1"/>
                <c:pt idx="0">
                  <c:v>Needed</c:v>
                </c:pt>
              </c:strCache>
            </c:strRef>
          </c:tx>
          <c:spPr>
            <a:solidFill>
              <a:srgbClr val="f2a93b"/>
            </a:solidFill>
            <a:ln w="9360">
              <a:solidFill>
                <a:srgbClr val="f2a93b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'Start Here'!$E$16:$E$22</c:f>
              <c:strCache>
                <c:ptCount val="7"/>
                <c:pt idx="0">
                  <c:v>Monday, Nov 2</c:v>
                </c:pt>
                <c:pt idx="1">
                  <c:v>Tuesday, Nov 3</c:v>
                </c:pt>
                <c:pt idx="2">
                  <c:v>Wednesday, Nov 4</c:v>
                </c:pt>
                <c:pt idx="3">
                  <c:v>Thursday, Nov 5</c:v>
                </c:pt>
                <c:pt idx="4">
                  <c:v>Friday, Nov 6</c:v>
                </c:pt>
                <c:pt idx="5">
                  <c:v>Saturday, Nov 7</c:v>
                </c:pt>
                <c:pt idx="6">
                  <c:v>Sunday, Nov 8</c:v>
                </c:pt>
              </c:strCache>
            </c:strRef>
          </c:cat>
          <c:val>
            <c:numRef>
              <c:f>'Start Here'!$H$16:$H$22</c:f>
              <c:numCache>
                <c:formatCode>#,##0</c:formatCode>
                <c:ptCount val="7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7</c:v>
                </c:pt>
                <c:pt idx="5">
                  <c:v>7</c:v>
                </c:pt>
                <c:pt idx="6">
                  <c:v>6</c:v>
                </c:pt>
              </c:numCache>
            </c:numRef>
          </c:val>
        </c:ser>
        <c:gapWidth val="60"/>
        <c:overlap val="0"/>
        <c:axId val="26764728"/>
        <c:axId val="15683353"/>
      </c:barChart>
      <c:catAx>
        <c:axId val="26764728"/>
        <c:scaling>
          <c:orientation val="minMax"/>
        </c:scaling>
        <c:delete val="0"/>
        <c:axPos val="b"/>
        <c:numFmt formatCode="ddd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5683353"/>
        <c:crosses val="autoZero"/>
        <c:auto val="1"/>
        <c:lblAlgn val="ctr"/>
        <c:lblOffset val="100"/>
        <c:noMultiLvlLbl val="0"/>
      </c:catAx>
      <c:valAx>
        <c:axId val="15683353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6764728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23</xdr:row>
      <xdr:rowOff>0</xdr:rowOff>
    </xdr:from>
    <xdr:to>
      <xdr:col>8</xdr:col>
      <xdr:colOff>411480</xdr:colOff>
      <xdr:row>37</xdr:row>
      <xdr:rowOff>32760</xdr:rowOff>
    </xdr:to>
    <xdr:graphicFrame>
      <xdr:nvGraphicFramePr>
        <xdr:cNvPr id="0" name="Chart 1"/>
        <xdr:cNvGraphicFramePr/>
      </xdr:nvGraphicFramePr>
      <xdr:xfrm>
        <a:off x="6555240" y="6543720"/>
        <a:ext cx="449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StaffTable" displayName="StaffTable" ref="A4:E34" headerRowCount="1" totalsRowCount="0" totalsRowShown="0">
  <autoFilter ref="A4:E34"/>
  <tableColumns count="5">
    <tableColumn id="1" name="Employee"/>
    <tableColumn id="2" name="Role"/>
    <tableColumn id="3" name="Overtime After (hrs/week)"/>
    <tableColumn id="4" name="Hourly Rate"/>
    <tableColumn id="5" name="Notes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arumsoft.com/resources/excel/employee-shift-roster" TargetMode="External"/><Relationship Id="rId2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4C3A"/>
    <pageSetUpPr fitToPage="true"/>
  </sheetPr>
  <dimension ref="A1:H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8"/>
    <col collapsed="false" customWidth="true" hidden="false" outlineLevel="0" max="3" min="3" style="0" width="44"/>
    <col collapsed="false" customWidth="true" hidden="false" outlineLevel="0" max="4" min="4" style="0" width="3"/>
    <col collapsed="false" customWidth="true" hidden="false" outlineLevel="0" max="5" min="5" style="0" width="4"/>
    <col collapsed="false" customWidth="true" hidden="false" outlineLevel="0" max="6" min="6" style="0" width="22"/>
    <col collapsed="false" customWidth="true" hidden="false" outlineLevel="0" max="8" min="7" style="0" width="16"/>
  </cols>
  <sheetData>
    <row r="1" customFormat="false" ht="33.7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</row>
    <row r="2" customFormat="false" ht="21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</row>
    <row r="3" customFormat="false" ht="9.75" hidden="false" customHeight="true" outlineLevel="0" collapsed="false"/>
    <row r="4" customFormat="false" ht="21.75" hidden="false" customHeight="true" outlineLevel="0" collapsed="false">
      <c r="A4" s="4" t="s">
        <v>2</v>
      </c>
      <c r="B4" s="5"/>
      <c r="C4" s="5"/>
      <c r="E4" s="4" t="s">
        <v>3</v>
      </c>
      <c r="F4" s="5"/>
      <c r="G4" s="5"/>
      <c r="H4" s="5"/>
    </row>
    <row r="5" customFormat="false" ht="15" hidden="false" customHeight="true" outlineLevel="0" collapsed="false">
      <c r="A5" s="6" t="s">
        <v>4</v>
      </c>
      <c r="B5" s="7" t="s">
        <v>5</v>
      </c>
      <c r="C5" s="6" t="s">
        <v>6</v>
      </c>
    </row>
    <row r="6" customFormat="false" ht="30" hidden="false" customHeight="true" outlineLevel="0" collapsed="false">
      <c r="A6" s="8" t="s">
        <v>7</v>
      </c>
      <c r="B6" s="9" t="n">
        <f aca="false">Roster!$B$3</f>
        <v>46328</v>
      </c>
      <c r="C6" s="10" t="s">
        <v>8</v>
      </c>
      <c r="E6" s="11"/>
      <c r="F6" s="12" t="s">
        <v>9</v>
      </c>
      <c r="G6" s="12"/>
      <c r="H6" s="12"/>
    </row>
    <row r="7" customFormat="false" ht="30" hidden="false" customHeight="true" outlineLevel="0" collapsed="false">
      <c r="A7" s="8" t="s">
        <v>10</v>
      </c>
      <c r="B7" s="13" t="n">
        <f aca="false">COUNTIF(Roster!$M$5:$M$34,"&gt;0")</f>
        <v>10</v>
      </c>
      <c r="C7" s="10" t="s">
        <v>11</v>
      </c>
      <c r="E7" s="14"/>
      <c r="F7" s="12" t="s">
        <v>12</v>
      </c>
      <c r="G7" s="12"/>
      <c r="H7" s="12"/>
    </row>
    <row r="8" customFormat="false" ht="30" hidden="false" customHeight="true" outlineLevel="0" collapsed="false">
      <c r="A8" s="8" t="s">
        <v>13</v>
      </c>
      <c r="B8" s="15" t="n">
        <f aca="false">SUM(Roster!$J$5:$J$34)</f>
        <v>365</v>
      </c>
      <c r="C8" s="10" t="s">
        <v>14</v>
      </c>
      <c r="E8" s="16" t="s">
        <v>15</v>
      </c>
      <c r="F8" s="12" t="s">
        <v>16</v>
      </c>
      <c r="G8" s="12"/>
      <c r="H8" s="12"/>
    </row>
    <row r="9" customFormat="false" ht="30" hidden="false" customHeight="true" outlineLevel="0" collapsed="false">
      <c r="A9" s="8" t="s">
        <v>17</v>
      </c>
      <c r="B9" s="15" t="n">
        <f aca="false">SUM(Roster!$L$5:$L$34)</f>
        <v>5</v>
      </c>
      <c r="C9" s="10" t="s">
        <v>18</v>
      </c>
      <c r="E9" s="17" t="s">
        <v>19</v>
      </c>
      <c r="F9" s="12" t="s">
        <v>20</v>
      </c>
      <c r="G9" s="12"/>
      <c r="H9" s="12"/>
    </row>
    <row r="10" customFormat="false" ht="30" hidden="false" customHeight="true" outlineLevel="0" collapsed="false">
      <c r="A10" s="8" t="s">
        <v>21</v>
      </c>
      <c r="B10" s="13" t="n">
        <f aca="false">COUNTIF(Roster!$O$5:$O$34,"Overtime")</f>
        <v>1</v>
      </c>
      <c r="C10" s="10" t="s">
        <v>22</v>
      </c>
      <c r="E10" s="18" t="s">
        <v>23</v>
      </c>
      <c r="F10" s="19" t="s">
        <v>24</v>
      </c>
      <c r="G10" s="19"/>
      <c r="H10" s="19"/>
    </row>
    <row r="11" customFormat="false" ht="30" hidden="false" customHeight="true" outlineLevel="0" collapsed="false">
      <c r="A11" s="8" t="s">
        <v>25</v>
      </c>
      <c r="B11" s="13" t="n">
        <f aca="false">COUNTIF(Roster!$C$50:$I$50,"Short*")</f>
        <v>0</v>
      </c>
      <c r="C11" s="10" t="s">
        <v>26</v>
      </c>
      <c r="F11" s="20" t="s">
        <v>27</v>
      </c>
      <c r="G11" s="21" t="n">
        <f aca="false">COUNTIF(Checks!$B$5:$B$10,"Review")</f>
        <v>1</v>
      </c>
      <c r="H11" s="22" t="str">
        <f aca="false">IF(G11=0,"All clear","Open the Checks tab")</f>
        <v>Open the Checks tab</v>
      </c>
    </row>
    <row r="12" customFormat="false" ht="30" hidden="false" customHeight="true" outlineLevel="0" collapsed="false">
      <c r="A12" s="8" t="s">
        <v>28</v>
      </c>
      <c r="B12" s="23" t="n">
        <f aca="false">SUM(Roster!$N$5:$N$34)</f>
        <v>6565.26</v>
      </c>
      <c r="C12" s="10" t="s">
        <v>29</v>
      </c>
    </row>
    <row r="13" customFormat="false" ht="15" hidden="false" customHeight="true" outlineLevel="0" collapsed="false"/>
    <row r="14" customFormat="false" ht="21.75" hidden="false" customHeight="true" outlineLevel="0" collapsed="false">
      <c r="A14" s="4" t="s">
        <v>30</v>
      </c>
      <c r="B14" s="5"/>
      <c r="C14" s="5"/>
      <c r="E14" s="4" t="s">
        <v>31</v>
      </c>
      <c r="F14" s="5"/>
      <c r="G14" s="5"/>
      <c r="H14" s="5"/>
    </row>
    <row r="15" customFormat="false" ht="15" hidden="false" customHeight="false" outlineLevel="0" collapsed="false">
      <c r="A15" s="6" t="s">
        <v>32</v>
      </c>
      <c r="B15" s="6" t="s">
        <v>33</v>
      </c>
      <c r="E15" s="6" t="s">
        <v>34</v>
      </c>
      <c r="G15" s="7" t="s">
        <v>35</v>
      </c>
      <c r="H15" s="7" t="s">
        <v>36</v>
      </c>
    </row>
    <row r="16" customFormat="false" ht="19.5" hidden="false" customHeight="true" outlineLevel="0" collapsed="false">
      <c r="A16" s="24" t="s">
        <v>37</v>
      </c>
      <c r="B16" s="25" t="s">
        <v>38</v>
      </c>
      <c r="C16" s="25"/>
      <c r="E16" s="26" t="n">
        <f aca="false">Roster!C$4</f>
        <v>46328</v>
      </c>
      <c r="F16" s="26"/>
      <c r="G16" s="27" t="n">
        <f aca="false">Roster!C$48</f>
        <v>7</v>
      </c>
      <c r="H16" s="27" t="n">
        <f aca="false">Roster!C$49</f>
        <v>6</v>
      </c>
    </row>
    <row r="17" customFormat="false" ht="19.5" hidden="false" customHeight="true" outlineLevel="0" collapsed="false">
      <c r="A17" s="24" t="s">
        <v>39</v>
      </c>
      <c r="B17" s="25" t="s">
        <v>40</v>
      </c>
      <c r="C17" s="25"/>
      <c r="E17" s="26" t="n">
        <f aca="false">Roster!D$4</f>
        <v>46329</v>
      </c>
      <c r="F17" s="26"/>
      <c r="G17" s="27" t="n">
        <f aca="false">Roster!D$48</f>
        <v>7</v>
      </c>
      <c r="H17" s="27" t="n">
        <f aca="false">Roster!D$49</f>
        <v>6</v>
      </c>
    </row>
    <row r="18" customFormat="false" ht="19.5" hidden="false" customHeight="true" outlineLevel="0" collapsed="false">
      <c r="A18" s="24" t="s">
        <v>41</v>
      </c>
      <c r="B18" s="25" t="s">
        <v>42</v>
      </c>
      <c r="C18" s="25"/>
      <c r="E18" s="26" t="n">
        <f aca="false">Roster!E$4</f>
        <v>46330</v>
      </c>
      <c r="F18" s="26"/>
      <c r="G18" s="27" t="n">
        <f aca="false">Roster!E$48</f>
        <v>7</v>
      </c>
      <c r="H18" s="27" t="n">
        <f aca="false">Roster!E$49</f>
        <v>6</v>
      </c>
    </row>
    <row r="19" customFormat="false" ht="19.5" hidden="false" customHeight="true" outlineLevel="0" collapsed="false">
      <c r="A19" s="24" t="s">
        <v>43</v>
      </c>
      <c r="B19" s="25" t="s">
        <v>44</v>
      </c>
      <c r="C19" s="25"/>
      <c r="E19" s="26" t="n">
        <f aca="false">Roster!F$4</f>
        <v>46331</v>
      </c>
      <c r="F19" s="26"/>
      <c r="G19" s="27" t="n">
        <f aca="false">Roster!F$48</f>
        <v>8</v>
      </c>
      <c r="H19" s="27" t="n">
        <f aca="false">Roster!F$49</f>
        <v>6</v>
      </c>
    </row>
    <row r="20" customFormat="false" ht="19.5" hidden="false" customHeight="true" outlineLevel="0" collapsed="false">
      <c r="E20" s="26" t="n">
        <f aca="false">Roster!G$4</f>
        <v>46332</v>
      </c>
      <c r="F20" s="26"/>
      <c r="G20" s="27" t="n">
        <f aca="false">Roster!G$48</f>
        <v>8</v>
      </c>
      <c r="H20" s="27" t="n">
        <f aca="false">Roster!G$49</f>
        <v>7</v>
      </c>
    </row>
    <row r="21" customFormat="false" ht="19.5" hidden="false" customHeight="true" outlineLevel="0" collapsed="false">
      <c r="E21" s="26" t="n">
        <f aca="false">Roster!H$4</f>
        <v>46333</v>
      </c>
      <c r="F21" s="26"/>
      <c r="G21" s="27" t="n">
        <f aca="false">Roster!H$48</f>
        <v>8</v>
      </c>
      <c r="H21" s="27" t="n">
        <f aca="false">Roster!H$49</f>
        <v>7</v>
      </c>
    </row>
    <row r="22" customFormat="false" ht="19.5" hidden="false" customHeight="true" outlineLevel="0" collapsed="false">
      <c r="E22" s="26" t="n">
        <f aca="false">Roster!I$4</f>
        <v>46334</v>
      </c>
      <c r="F22" s="26"/>
      <c r="G22" s="27" t="n">
        <f aca="false">Roster!I$48</f>
        <v>7</v>
      </c>
      <c r="H22" s="27" t="n">
        <f aca="false">Roster!I$49</f>
        <v>6</v>
      </c>
    </row>
  </sheetData>
  <mergeCells count="17">
    <mergeCell ref="A2:H2"/>
    <mergeCell ref="F6:H6"/>
    <mergeCell ref="F7:H7"/>
    <mergeCell ref="F8:H8"/>
    <mergeCell ref="F9:H9"/>
    <mergeCell ref="F10:H10"/>
    <mergeCell ref="B16:C16"/>
    <mergeCell ref="E16:F16"/>
    <mergeCell ref="B17:C17"/>
    <mergeCell ref="E17:F17"/>
    <mergeCell ref="B18:C18"/>
    <mergeCell ref="E18:F18"/>
    <mergeCell ref="B19:C19"/>
    <mergeCell ref="E19:F19"/>
    <mergeCell ref="E20:F20"/>
    <mergeCell ref="E21:F21"/>
    <mergeCell ref="E22:F22"/>
  </mergeCells>
  <hyperlinks>
    <hyperlink ref="F10" r:id="rId1" display="Step-by-step guide: arumsoft.com/resources"/>
    <hyperlink ref="F11" location="'Checks'!A1" display="Checks needing review"/>
    <hyperlink ref="A16" location="'Roster'!A1" display="Roster"/>
    <hyperlink ref="A17" location="'Staff'!A1" display="Staff"/>
    <hyperlink ref="A18" location="'Lists'!A1" display="Lists"/>
    <hyperlink ref="A19" location="'Checks'!A1" display="Checks"/>
  </hyperlink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7A5A"/>
    <pageSetUpPr fitToPage="true"/>
  </sheetPr>
  <dimension ref="A1:O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3"/>
    <col collapsed="false" customWidth="true" hidden="false" outlineLevel="0" max="9" min="3" style="0" width="11"/>
    <col collapsed="false" customWidth="true" hidden="false" outlineLevel="0" max="12" min="10" style="0" width="10"/>
    <col collapsed="false" customWidth="true" hidden="false" outlineLevel="0" max="13" min="13" style="0" width="9"/>
    <col collapsed="false" customWidth="true" hidden="false" outlineLevel="0" max="14" min="14" style="0" width="12"/>
    <col collapsed="false" customWidth="true" hidden="false" outlineLevel="0" max="15" min="15" style="0" width="13"/>
  </cols>
  <sheetData>
    <row r="1" customFormat="false" ht="33.75" hidden="false" customHeight="true" outlineLevel="0" collapsed="false">
      <c r="A1" s="1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21.75" hidden="false" customHeight="true" outlineLevel="0" collapsed="false">
      <c r="A2" s="28" t="s">
        <v>45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customFormat="false" ht="21" hidden="false" customHeight="true" outlineLevel="0" collapsed="false">
      <c r="A3" s="30" t="s">
        <v>46</v>
      </c>
      <c r="B3" s="31" t="n">
        <v>46328</v>
      </c>
    </row>
    <row r="4" customFormat="false" ht="30" hidden="false" customHeight="true" outlineLevel="0" collapsed="false">
      <c r="A4" s="32" t="s">
        <v>47</v>
      </c>
      <c r="B4" s="32" t="s">
        <v>48</v>
      </c>
      <c r="C4" s="33" t="n">
        <f aca="false">$B$3+0</f>
        <v>46328</v>
      </c>
      <c r="D4" s="33" t="n">
        <f aca="false">$B$3+1</f>
        <v>46329</v>
      </c>
      <c r="E4" s="33" t="n">
        <f aca="false">$B$3+2</f>
        <v>46330</v>
      </c>
      <c r="F4" s="33" t="n">
        <f aca="false">$B$3+3</f>
        <v>46331</v>
      </c>
      <c r="G4" s="33" t="n">
        <f aca="false">$B$3+4</f>
        <v>46332</v>
      </c>
      <c r="H4" s="33" t="n">
        <f aca="false">$B$3+5</f>
        <v>46333</v>
      </c>
      <c r="I4" s="33" t="n">
        <f aca="false">$B$3+6</f>
        <v>46334</v>
      </c>
      <c r="J4" s="34" t="s">
        <v>49</v>
      </c>
      <c r="K4" s="34" t="s">
        <v>50</v>
      </c>
      <c r="L4" s="34" t="s">
        <v>51</v>
      </c>
      <c r="M4" s="34" t="s">
        <v>52</v>
      </c>
      <c r="N4" s="34" t="s">
        <v>53</v>
      </c>
      <c r="O4" s="32" t="s">
        <v>54</v>
      </c>
    </row>
    <row r="5" customFormat="false" ht="18.75" hidden="false" customHeight="true" outlineLevel="0" collapsed="false">
      <c r="A5" s="35" t="str">
        <f aca="false">IF(Staff!$A5="","",Staff!$A5)</f>
        <v>Avery Brooks</v>
      </c>
      <c r="B5" s="36" t="str">
        <f aca="false">IF(Staff!$A5="","",IF(Staff!$B5="","",Staff!$B5))</f>
        <v>Supervisor</v>
      </c>
      <c r="C5" s="37" t="s">
        <v>55</v>
      </c>
      <c r="D5" s="37" t="s">
        <v>55</v>
      </c>
      <c r="E5" s="37" t="s">
        <v>55</v>
      </c>
      <c r="F5" s="37" t="s">
        <v>55</v>
      </c>
      <c r="G5" s="37" t="s">
        <v>55</v>
      </c>
      <c r="H5" s="37" t="s">
        <v>56</v>
      </c>
      <c r="I5" s="37" t="s">
        <v>56</v>
      </c>
      <c r="J5" s="38" t="n">
        <f aca="false">IF(A5="","",SUMPRODUCT(SUMIF(Lists!$A$5:$A$20,C5:I5,Lists!$I$5:$I$20)))</f>
        <v>40</v>
      </c>
      <c r="K5" s="38" t="n">
        <f aca="false">IF(A5="","",SUMPRODUCT(SUMIF(Lists!$A$5:$A$20,C5:I5,Lists!$H$5:$H$20)))</f>
        <v>40</v>
      </c>
      <c r="L5" s="39" t="n">
        <f aca="false">IF(A5="","",MAX(0,J5-IF(Staff!$C5="",40,Staff!$C5)))</f>
        <v>0</v>
      </c>
      <c r="M5" s="40" t="n">
        <f aca="false">IF(A5="","",SUMPRODUCT(COUNTIF(C5:I5,Lists!$A$5:$A$20)*(Lists!$G$5:$G$20="Yes")))</f>
        <v>5</v>
      </c>
      <c r="N5" s="41" t="n">
        <f aca="false">IF(A5="","",ROUND(N(Staff!$D5)*(K5+0.5*L5),2))</f>
        <v>960</v>
      </c>
      <c r="O5" s="36" t="str">
        <f aca="false">IF(A5="","",IF(SUMPRODUCT((C5:I5&lt;&gt;"")*(COUNTIF(Lists!$A$5:$A$20,C5:I5)=0))&gt;0,"Check code",IF(L5&gt;0,"Overtime",IF(M5&gt;=7,"No day off","OK"))))</f>
        <v>OK</v>
      </c>
    </row>
    <row r="6" customFormat="false" ht="18.75" hidden="false" customHeight="true" outlineLevel="0" collapsed="false">
      <c r="A6" s="35" t="str">
        <f aca="false">IF(Staff!$A6="","",Staff!$A6)</f>
        <v>Jordan Kim</v>
      </c>
      <c r="B6" s="36" t="str">
        <f aca="false">IF(Staff!$A6="","",IF(Staff!$B6="","",Staff!$B6))</f>
        <v>Cook</v>
      </c>
      <c r="C6" s="37" t="s">
        <v>57</v>
      </c>
      <c r="D6" s="37" t="s">
        <v>57</v>
      </c>
      <c r="E6" s="37" t="s">
        <v>57</v>
      </c>
      <c r="F6" s="37" t="s">
        <v>57</v>
      </c>
      <c r="G6" s="37" t="s">
        <v>57</v>
      </c>
      <c r="H6" s="37" t="s">
        <v>57</v>
      </c>
      <c r="I6" s="37" t="s">
        <v>56</v>
      </c>
      <c r="J6" s="38" t="n">
        <f aca="false">IF(A6="","",SUMPRODUCT(SUMIF(Lists!$A$5:$A$20,C6:I6,Lists!$I$5:$I$20)))</f>
        <v>45</v>
      </c>
      <c r="K6" s="38" t="n">
        <f aca="false">IF(A6="","",SUMPRODUCT(SUMIF(Lists!$A$5:$A$20,C6:I6,Lists!$H$5:$H$20)))</f>
        <v>45</v>
      </c>
      <c r="L6" s="39" t="n">
        <f aca="false">IF(A6="","",MAX(0,J6-IF(Staff!$C6="",40,Staff!$C6)))</f>
        <v>5</v>
      </c>
      <c r="M6" s="40" t="n">
        <f aca="false">IF(A6="","",SUMPRODUCT(COUNTIF(C6:I6,Lists!$A$5:$A$20)*(Lists!$G$5:$G$20="Yes")))</f>
        <v>6</v>
      </c>
      <c r="N6" s="41" t="n">
        <f aca="false">IF(A6="","",ROUND(N(Staff!$D6)*(K6+0.5*L6),2))</f>
        <v>926.25</v>
      </c>
      <c r="O6" s="36" t="str">
        <f aca="false">IF(A6="","",IF(SUMPRODUCT((C6:I6&lt;&gt;"")*(COUNTIF(Lists!$A$5:$A$20,C6:I6)=0))&gt;0,"Check code",IF(L6&gt;0,"Overtime",IF(M6&gt;=7,"No day off","OK"))))</f>
        <v>Overtime</v>
      </c>
    </row>
    <row r="7" customFormat="false" ht="18.75" hidden="false" customHeight="true" outlineLevel="0" collapsed="false">
      <c r="A7" s="35" t="str">
        <f aca="false">IF(Staff!$A7="","",Staff!$A7)</f>
        <v>Sam Patel</v>
      </c>
      <c r="B7" s="36" t="str">
        <f aca="false">IF(Staff!$A7="","",IF(Staff!$B7="","",Staff!$B7))</f>
        <v>Cook</v>
      </c>
      <c r="C7" s="37" t="s">
        <v>58</v>
      </c>
      <c r="D7" s="37" t="s">
        <v>58</v>
      </c>
      <c r="E7" s="37" t="s">
        <v>56</v>
      </c>
      <c r="F7" s="37" t="s">
        <v>58</v>
      </c>
      <c r="G7" s="37" t="s">
        <v>58</v>
      </c>
      <c r="H7" s="37" t="s">
        <v>58</v>
      </c>
      <c r="I7" s="37" t="s">
        <v>56</v>
      </c>
      <c r="J7" s="38" t="n">
        <f aca="false">IF(A7="","",SUMPRODUCT(SUMIF(Lists!$A$5:$A$20,C7:I7,Lists!$I$5:$I$20)))</f>
        <v>37.5</v>
      </c>
      <c r="K7" s="38" t="n">
        <f aca="false">IF(A7="","",SUMPRODUCT(SUMIF(Lists!$A$5:$A$20,C7:I7,Lists!$H$5:$H$20)))</f>
        <v>37.5</v>
      </c>
      <c r="L7" s="39" t="n">
        <f aca="false">IF(A7="","",MAX(0,J7-IF(Staff!$C7="",40,Staff!$C7)))</f>
        <v>0</v>
      </c>
      <c r="M7" s="40" t="n">
        <f aca="false">IF(A7="","",SUMPRODUCT(COUNTIF(C7:I7,Lists!$A$5:$A$20)*(Lists!$G$5:$G$20="Yes")))</f>
        <v>5</v>
      </c>
      <c r="N7" s="41" t="n">
        <f aca="false">IF(A7="","",ROUND(N(Staff!$D7)*(K7+0.5*L7),2))</f>
        <v>703.13</v>
      </c>
      <c r="O7" s="36" t="str">
        <f aca="false">IF(A7="","",IF(SUMPRODUCT((C7:I7&lt;&gt;"")*(COUNTIF(Lists!$A$5:$A$20,C7:I7)=0))&gt;0,"Check code",IF(L7&gt;0,"Overtime",IF(M7&gt;=7,"No day off","OK"))))</f>
        <v>OK</v>
      </c>
    </row>
    <row r="8" customFormat="false" ht="18.75" hidden="false" customHeight="true" outlineLevel="0" collapsed="false">
      <c r="A8" s="35" t="str">
        <f aca="false">IF(Staff!$A8="","",Staff!$A8)</f>
        <v>Riley Chen</v>
      </c>
      <c r="B8" s="36" t="str">
        <f aca="false">IF(Staff!$A8="","",IF(Staff!$B8="","",Staff!$B8))</f>
        <v>Server</v>
      </c>
      <c r="C8" s="37" t="s">
        <v>58</v>
      </c>
      <c r="D8" s="37" t="s">
        <v>58</v>
      </c>
      <c r="E8" s="37" t="s">
        <v>58</v>
      </c>
      <c r="F8" s="37" t="s">
        <v>56</v>
      </c>
      <c r="G8" s="37" t="s">
        <v>56</v>
      </c>
      <c r="H8" s="37" t="s">
        <v>58</v>
      </c>
      <c r="I8" s="37" t="s">
        <v>58</v>
      </c>
      <c r="J8" s="38" t="n">
        <f aca="false">IF(A8="","",SUMPRODUCT(SUMIF(Lists!$A$5:$A$20,C8:I8,Lists!$I$5:$I$20)))</f>
        <v>37.5</v>
      </c>
      <c r="K8" s="38" t="n">
        <f aca="false">IF(A8="","",SUMPRODUCT(SUMIF(Lists!$A$5:$A$20,C8:I8,Lists!$H$5:$H$20)))</f>
        <v>37.5</v>
      </c>
      <c r="L8" s="39" t="n">
        <f aca="false">IF(A8="","",MAX(0,J8-IF(Staff!$C8="",40,Staff!$C8)))</f>
        <v>0</v>
      </c>
      <c r="M8" s="40" t="n">
        <f aca="false">IF(A8="","",SUMPRODUCT(COUNTIF(C8:I8,Lists!$A$5:$A$20)*(Lists!$G$5:$G$20="Yes")))</f>
        <v>5</v>
      </c>
      <c r="N8" s="41" t="n">
        <f aca="false">IF(A8="","",ROUND(N(Staff!$D8)*(K8+0.5*L8),2))</f>
        <v>581.25</v>
      </c>
      <c r="O8" s="36" t="str">
        <f aca="false">IF(A8="","",IF(SUMPRODUCT((C8:I8&lt;&gt;"")*(COUNTIF(Lists!$A$5:$A$20,C8:I8)=0))&gt;0,"Check code",IF(L8&gt;0,"Overtime",IF(M8&gt;=7,"No day off","OK"))))</f>
        <v>OK</v>
      </c>
    </row>
    <row r="9" customFormat="false" ht="18.75" hidden="false" customHeight="true" outlineLevel="0" collapsed="false">
      <c r="A9" s="35" t="str">
        <f aca="false">IF(Staff!$A9="","",Staff!$A9)</f>
        <v>Morgan Diaz</v>
      </c>
      <c r="B9" s="36" t="str">
        <f aca="false">IF(Staff!$A9="","",IF(Staff!$B9="","",Staff!$B9))</f>
        <v>Server</v>
      </c>
      <c r="C9" s="37" t="s">
        <v>56</v>
      </c>
      <c r="D9" s="37" t="s">
        <v>59</v>
      </c>
      <c r="E9" s="37" t="s">
        <v>59</v>
      </c>
      <c r="F9" s="37" t="s">
        <v>59</v>
      </c>
      <c r="G9" s="37" t="s">
        <v>58</v>
      </c>
      <c r="H9" s="37" t="s">
        <v>58</v>
      </c>
      <c r="I9" s="37" t="s">
        <v>58</v>
      </c>
      <c r="J9" s="38" t="n">
        <f aca="false">IF(A9="","",SUMPRODUCT(SUMIF(Lists!$A$5:$A$20,C9:I9,Lists!$I$5:$I$20)))</f>
        <v>34.5</v>
      </c>
      <c r="K9" s="38" t="n">
        <f aca="false">IF(A9="","",SUMPRODUCT(SUMIF(Lists!$A$5:$A$20,C9:I9,Lists!$H$5:$H$20)))</f>
        <v>34.5</v>
      </c>
      <c r="L9" s="39" t="n">
        <f aca="false">IF(A9="","",MAX(0,J9-IF(Staff!$C9="",40,Staff!$C9)))</f>
        <v>0</v>
      </c>
      <c r="M9" s="40" t="n">
        <f aca="false">IF(A9="","",SUMPRODUCT(COUNTIF(C9:I9,Lists!$A$5:$A$20)*(Lists!$G$5:$G$20="Yes")))</f>
        <v>6</v>
      </c>
      <c r="N9" s="41" t="n">
        <f aca="false">IF(A9="","",ROUND(N(Staff!$D9)*(K9+0.5*L9),2))</f>
        <v>534.75</v>
      </c>
      <c r="O9" s="36" t="str">
        <f aca="false">IF(A9="","",IF(SUMPRODUCT((C9:I9&lt;&gt;"")*(COUNTIF(Lists!$A$5:$A$20,C9:I9)=0))&gt;0,"Check code",IF(L9&gt;0,"Overtime",IF(M9&gt;=7,"No day off","OK"))))</f>
        <v>OK</v>
      </c>
    </row>
    <row r="10" customFormat="false" ht="18.75" hidden="false" customHeight="true" outlineLevel="0" collapsed="false">
      <c r="A10" s="35" t="str">
        <f aca="false">IF(Staff!$A10="","",Staff!$A10)</f>
        <v>Taylor Nguyen</v>
      </c>
      <c r="B10" s="36" t="str">
        <f aca="false">IF(Staff!$A10="","",IF(Staff!$B10="","",Staff!$B10))</f>
        <v>Server</v>
      </c>
      <c r="C10" s="37" t="s">
        <v>59</v>
      </c>
      <c r="D10" s="37" t="s">
        <v>60</v>
      </c>
      <c r="E10" s="37" t="s">
        <v>56</v>
      </c>
      <c r="F10" s="37" t="s">
        <v>55</v>
      </c>
      <c r="G10" s="37" t="s">
        <v>55</v>
      </c>
      <c r="H10" s="37" t="s">
        <v>55</v>
      </c>
      <c r="I10" s="37" t="s">
        <v>55</v>
      </c>
      <c r="J10" s="38" t="n">
        <f aca="false">IF(A10="","",SUMPRODUCT(SUMIF(Lists!$A$5:$A$20,C10:I10,Lists!$I$5:$I$20)))</f>
        <v>36</v>
      </c>
      <c r="K10" s="38" t="n">
        <f aca="false">IF(A10="","",SUMPRODUCT(SUMIF(Lists!$A$5:$A$20,C10:I10,Lists!$H$5:$H$20)))</f>
        <v>44</v>
      </c>
      <c r="L10" s="39" t="n">
        <f aca="false">IF(A10="","",MAX(0,J10-IF(Staff!$C10="",40,Staff!$C10)))</f>
        <v>0</v>
      </c>
      <c r="M10" s="40" t="n">
        <f aca="false">IF(A10="","",SUMPRODUCT(COUNTIF(C10:I10,Lists!$A$5:$A$20)*(Lists!$G$5:$G$20="Yes")))</f>
        <v>5</v>
      </c>
      <c r="N10" s="41" t="n">
        <f aca="false">IF(A10="","",ROUND(N(Staff!$D10)*(K10+0.5*L10),2))</f>
        <v>682</v>
      </c>
      <c r="O10" s="36" t="str">
        <f aca="false">IF(A10="","",IF(SUMPRODUCT((C10:I10&lt;&gt;"")*(COUNTIF(Lists!$A$5:$A$20,C10:I10)=0))&gt;0,"Check code",IF(L10&gt;0,"Overtime",IF(M10&gt;=7,"No day off","OK"))))</f>
        <v>OK</v>
      </c>
    </row>
    <row r="11" customFormat="false" ht="18.75" hidden="false" customHeight="true" outlineLevel="0" collapsed="false">
      <c r="A11" s="35" t="str">
        <f aca="false">IF(Staff!$A11="","",Staff!$A11)</f>
        <v>Casey Lopez</v>
      </c>
      <c r="B11" s="36" t="str">
        <f aca="false">IF(Staff!$A11="","",IF(Staff!$B11="","",Staff!$B11))</f>
        <v>Host</v>
      </c>
      <c r="C11" s="37" t="s">
        <v>56</v>
      </c>
      <c r="D11" s="37" t="s">
        <v>56</v>
      </c>
      <c r="E11" s="37" t="s">
        <v>59</v>
      </c>
      <c r="F11" s="37" t="s">
        <v>59</v>
      </c>
      <c r="G11" s="37" t="s">
        <v>59</v>
      </c>
      <c r="H11" s="37" t="s">
        <v>59</v>
      </c>
      <c r="I11" s="37" t="s">
        <v>59</v>
      </c>
      <c r="J11" s="38" t="n">
        <f aca="false">IF(A11="","",SUMPRODUCT(SUMIF(Lists!$A$5:$A$20,C11:I11,Lists!$I$5:$I$20)))</f>
        <v>20</v>
      </c>
      <c r="K11" s="38" t="n">
        <f aca="false">IF(A11="","",SUMPRODUCT(SUMIF(Lists!$A$5:$A$20,C11:I11,Lists!$H$5:$H$20)))</f>
        <v>20</v>
      </c>
      <c r="L11" s="39" t="n">
        <f aca="false">IF(A11="","",MAX(0,J11-IF(Staff!$C11="",40,Staff!$C11)))</f>
        <v>0</v>
      </c>
      <c r="M11" s="40" t="n">
        <f aca="false">IF(A11="","",SUMPRODUCT(COUNTIF(C11:I11,Lists!$A$5:$A$20)*(Lists!$G$5:$G$20="Yes")))</f>
        <v>5</v>
      </c>
      <c r="N11" s="41" t="n">
        <f aca="false">IF(A11="","",ROUND(N(Staff!$D11)*(K11+0.5*L11),2))</f>
        <v>300</v>
      </c>
      <c r="O11" s="36" t="str">
        <f aca="false">IF(A11="","",IF(SUMPRODUCT((C11:I11&lt;&gt;"")*(COUNTIF(Lists!$A$5:$A$20,C11:I11)=0))&gt;0,"Check code",IF(L11&gt;0,"Overtime",IF(M11&gt;=7,"No day off","OK"))))</f>
        <v>OK</v>
      </c>
    </row>
    <row r="12" customFormat="false" ht="18.75" hidden="false" customHeight="true" outlineLevel="0" collapsed="false">
      <c r="A12" s="35" t="str">
        <f aca="false">IF(Staff!$A12="","",Staff!$A12)</f>
        <v>Jamie Rivera</v>
      </c>
      <c r="B12" s="36" t="str">
        <f aca="false">IF(Staff!$A12="","",IF(Staff!$B12="","",Staff!$B12))</f>
        <v>Dishwasher</v>
      </c>
      <c r="C12" s="37" t="s">
        <v>61</v>
      </c>
      <c r="D12" s="37" t="s">
        <v>61</v>
      </c>
      <c r="E12" s="37" t="s">
        <v>61</v>
      </c>
      <c r="F12" s="37" t="s">
        <v>61</v>
      </c>
      <c r="G12" s="37" t="s">
        <v>56</v>
      </c>
      <c r="H12" s="37" t="s">
        <v>56</v>
      </c>
      <c r="I12" s="37" t="s">
        <v>61</v>
      </c>
      <c r="J12" s="38" t="n">
        <f aca="false">IF(A12="","",SUMPRODUCT(SUMIF(Lists!$A$5:$A$20,C12:I12,Lists!$I$5:$I$20)))</f>
        <v>37.5</v>
      </c>
      <c r="K12" s="38" t="n">
        <f aca="false">IF(A12="","",SUMPRODUCT(SUMIF(Lists!$A$5:$A$20,C12:I12,Lists!$H$5:$H$20)))</f>
        <v>37.5</v>
      </c>
      <c r="L12" s="39" t="n">
        <f aca="false">IF(A12="","",MAX(0,J12-IF(Staff!$C12="",40,Staff!$C12)))</f>
        <v>0</v>
      </c>
      <c r="M12" s="40" t="n">
        <f aca="false">IF(A12="","",SUMPRODUCT(COUNTIF(C12:I12,Lists!$A$5:$A$20)*(Lists!$G$5:$G$20="Yes")))</f>
        <v>5</v>
      </c>
      <c r="N12" s="41" t="n">
        <f aca="false">IF(A12="","",ROUND(N(Staff!$D12)*(K12+0.5*L12),2))</f>
        <v>562.5</v>
      </c>
      <c r="O12" s="36" t="str">
        <f aca="false">IF(A12="","",IF(SUMPRODUCT((C12:I12&lt;&gt;"")*(COUNTIF(Lists!$A$5:$A$20,C12:I12)=0))&gt;0,"Check code",IF(L12&gt;0,"Overtime",IF(M12&gt;=7,"No day off","OK"))))</f>
        <v>OK</v>
      </c>
    </row>
    <row r="13" customFormat="false" ht="18.75" hidden="false" customHeight="true" outlineLevel="0" collapsed="false">
      <c r="A13" s="35" t="str">
        <f aca="false">IF(Staff!$A13="","",Staff!$A13)</f>
        <v>Alex Moore</v>
      </c>
      <c r="B13" s="36" t="str">
        <f aca="false">IF(Staff!$A13="","",IF(Staff!$B13="","",Staff!$B13))</f>
        <v>Server</v>
      </c>
      <c r="C13" s="37" t="s">
        <v>55</v>
      </c>
      <c r="D13" s="37" t="s">
        <v>56</v>
      </c>
      <c r="E13" s="37" t="s">
        <v>56</v>
      </c>
      <c r="F13" s="37" t="s">
        <v>55</v>
      </c>
      <c r="G13" s="37" t="s">
        <v>58</v>
      </c>
      <c r="H13" s="37" t="s">
        <v>55</v>
      </c>
      <c r="I13" s="37" t="s">
        <v>55</v>
      </c>
      <c r="J13" s="38" t="n">
        <f aca="false">IF(A13="","",SUMPRODUCT(SUMIF(Lists!$A$5:$A$20,C13:I13,Lists!$I$5:$I$20)))</f>
        <v>39.5</v>
      </c>
      <c r="K13" s="38" t="n">
        <f aca="false">IF(A13="","",SUMPRODUCT(SUMIF(Lists!$A$5:$A$20,C13:I13,Lists!$H$5:$H$20)))</f>
        <v>39.5</v>
      </c>
      <c r="L13" s="39" t="n">
        <f aca="false">IF(A13="","",MAX(0,J13-IF(Staff!$C13="",40,Staff!$C13)))</f>
        <v>0</v>
      </c>
      <c r="M13" s="40" t="n">
        <f aca="false">IF(A13="","",SUMPRODUCT(COUNTIF(C13:I13,Lists!$A$5:$A$20)*(Lists!$G$5:$G$20="Yes")))</f>
        <v>5</v>
      </c>
      <c r="N13" s="41" t="n">
        <f aca="false">IF(A13="","",ROUND(N(Staff!$D13)*(K13+0.5*L13),2))</f>
        <v>612.25</v>
      </c>
      <c r="O13" s="36" t="str">
        <f aca="false">IF(A13="","",IF(SUMPRODUCT((C13:I13&lt;&gt;"")*(COUNTIF(Lists!$A$5:$A$20,C13:I13)=0))&gt;0,"Check code",IF(L13&gt;0,"Overtime",IF(M13&gt;=7,"No day off","OK"))))</f>
        <v>OK</v>
      </c>
    </row>
    <row r="14" customFormat="false" ht="18.75" hidden="false" customHeight="true" outlineLevel="0" collapsed="false">
      <c r="A14" s="35" t="str">
        <f aca="false">IF(Staff!$A14="","",Staff!$A14)</f>
        <v>Drew Okafor</v>
      </c>
      <c r="B14" s="36" t="str">
        <f aca="false">IF(Staff!$A14="","",IF(Staff!$B14="","",Staff!$B14))</f>
        <v>Cook</v>
      </c>
      <c r="C14" s="37" t="s">
        <v>56</v>
      </c>
      <c r="D14" s="37" t="s">
        <v>57</v>
      </c>
      <c r="E14" s="37" t="s">
        <v>57</v>
      </c>
      <c r="F14" s="37" t="s">
        <v>56</v>
      </c>
      <c r="G14" s="37" t="s">
        <v>57</v>
      </c>
      <c r="H14" s="37" t="s">
        <v>57</v>
      </c>
      <c r="I14" s="37" t="s">
        <v>57</v>
      </c>
      <c r="J14" s="38" t="n">
        <f aca="false">IF(A14="","",SUMPRODUCT(SUMIF(Lists!$A$5:$A$20,C14:I14,Lists!$I$5:$I$20)))</f>
        <v>37.5</v>
      </c>
      <c r="K14" s="38" t="n">
        <f aca="false">IF(A14="","",SUMPRODUCT(SUMIF(Lists!$A$5:$A$20,C14:I14,Lists!$H$5:$H$20)))</f>
        <v>37.5</v>
      </c>
      <c r="L14" s="39" t="n">
        <f aca="false">IF(A14="","",MAX(0,J14-IF(Staff!$C14="",40,Staff!$C14)))</f>
        <v>0</v>
      </c>
      <c r="M14" s="40" t="n">
        <f aca="false">IF(A14="","",SUMPRODUCT(COUNTIF(C14:I14,Lists!$A$5:$A$20)*(Lists!$G$5:$G$20="Yes")))</f>
        <v>5</v>
      </c>
      <c r="N14" s="41" t="n">
        <f aca="false">IF(A14="","",ROUND(N(Staff!$D14)*(K14+0.5*L14),2))</f>
        <v>703.13</v>
      </c>
      <c r="O14" s="36" t="str">
        <f aca="false">IF(A14="","",IF(SUMPRODUCT((C14:I14&lt;&gt;"")*(COUNTIF(Lists!$A$5:$A$20,C14:I14)=0))&gt;0,"Check code",IF(L14&gt;0,"Overtime",IF(M14&gt;=7,"No day off","OK"))))</f>
        <v>OK</v>
      </c>
    </row>
    <row r="15" customFormat="false" ht="18.75" hidden="false" customHeight="true" outlineLevel="0" collapsed="false">
      <c r="A15" s="35" t="str">
        <f aca="false">IF(Staff!$A15="","",Staff!$A15)</f>
        <v/>
      </c>
      <c r="B15" s="36" t="str">
        <f aca="false">IF(Staff!$A15="","",IF(Staff!$B15="","",Staff!$B15))</f>
        <v/>
      </c>
      <c r="C15" s="37"/>
      <c r="D15" s="37"/>
      <c r="E15" s="37"/>
      <c r="F15" s="37"/>
      <c r="G15" s="37"/>
      <c r="H15" s="37"/>
      <c r="I15" s="37"/>
      <c r="J15" s="38" t="str">
        <f aca="false">IF(A15="","",SUMPRODUCT(SUMIF(Lists!$A$5:$A$20,C15:I15,Lists!$I$5:$I$20)))</f>
        <v/>
      </c>
      <c r="K15" s="38" t="str">
        <f aca="false">IF(A15="","",SUMPRODUCT(SUMIF(Lists!$A$5:$A$20,C15:I15,Lists!$H$5:$H$20)))</f>
        <v/>
      </c>
      <c r="L15" s="39" t="str">
        <f aca="false">IF(A15="","",MAX(0,J15-IF(Staff!$C15="",40,Staff!$C15)))</f>
        <v/>
      </c>
      <c r="M15" s="40" t="str">
        <f aca="false">IF(A15="","",SUMPRODUCT(COUNTIF(C15:I15,Lists!$A$5:$A$20)*(Lists!$G$5:$G$20="Yes")))</f>
        <v/>
      </c>
      <c r="N15" s="41" t="str">
        <f aca="false">IF(A15="","",ROUND(N(Staff!$D15)*(K15+0.5*L15),2))</f>
        <v/>
      </c>
      <c r="O15" s="36" t="str">
        <f aca="false">IF(A15="","",IF(SUMPRODUCT((C15:I15&lt;&gt;"")*(COUNTIF(Lists!$A$5:$A$20,C15:I15)=0))&gt;0,"Check code",IF(L15&gt;0,"Overtime",IF(M15&gt;=7,"No day off","OK"))))</f>
        <v/>
      </c>
    </row>
    <row r="16" customFormat="false" ht="18.75" hidden="false" customHeight="true" outlineLevel="0" collapsed="false">
      <c r="A16" s="35" t="str">
        <f aca="false">IF(Staff!$A16="","",Staff!$A16)</f>
        <v/>
      </c>
      <c r="B16" s="36" t="str">
        <f aca="false">IF(Staff!$A16="","",IF(Staff!$B16="","",Staff!$B16))</f>
        <v/>
      </c>
      <c r="C16" s="37"/>
      <c r="D16" s="37"/>
      <c r="E16" s="37"/>
      <c r="F16" s="37"/>
      <c r="G16" s="37"/>
      <c r="H16" s="37"/>
      <c r="I16" s="37"/>
      <c r="J16" s="38" t="str">
        <f aca="false">IF(A16="","",SUMPRODUCT(SUMIF(Lists!$A$5:$A$20,C16:I16,Lists!$I$5:$I$20)))</f>
        <v/>
      </c>
      <c r="K16" s="38" t="str">
        <f aca="false">IF(A16="","",SUMPRODUCT(SUMIF(Lists!$A$5:$A$20,C16:I16,Lists!$H$5:$H$20)))</f>
        <v/>
      </c>
      <c r="L16" s="39" t="str">
        <f aca="false">IF(A16="","",MAX(0,J16-IF(Staff!$C16="",40,Staff!$C16)))</f>
        <v/>
      </c>
      <c r="M16" s="40" t="str">
        <f aca="false">IF(A16="","",SUMPRODUCT(COUNTIF(C16:I16,Lists!$A$5:$A$20)*(Lists!$G$5:$G$20="Yes")))</f>
        <v/>
      </c>
      <c r="N16" s="41" t="str">
        <f aca="false">IF(A16="","",ROUND(N(Staff!$D16)*(K16+0.5*L16),2))</f>
        <v/>
      </c>
      <c r="O16" s="36" t="str">
        <f aca="false">IF(A16="","",IF(SUMPRODUCT((C16:I16&lt;&gt;"")*(COUNTIF(Lists!$A$5:$A$20,C16:I16)=0))&gt;0,"Check code",IF(L16&gt;0,"Overtime",IF(M16&gt;=7,"No day off","OK"))))</f>
        <v/>
      </c>
    </row>
    <row r="17" customFormat="false" ht="18.75" hidden="false" customHeight="true" outlineLevel="0" collapsed="false">
      <c r="A17" s="35" t="str">
        <f aca="false">IF(Staff!$A17="","",Staff!$A17)</f>
        <v/>
      </c>
      <c r="B17" s="36" t="str">
        <f aca="false">IF(Staff!$A17="","",IF(Staff!$B17="","",Staff!$B17))</f>
        <v/>
      </c>
      <c r="C17" s="37"/>
      <c r="D17" s="37"/>
      <c r="E17" s="37"/>
      <c r="F17" s="37"/>
      <c r="G17" s="37"/>
      <c r="H17" s="37"/>
      <c r="I17" s="37"/>
      <c r="J17" s="38" t="str">
        <f aca="false">IF(A17="","",SUMPRODUCT(SUMIF(Lists!$A$5:$A$20,C17:I17,Lists!$I$5:$I$20)))</f>
        <v/>
      </c>
      <c r="K17" s="38" t="str">
        <f aca="false">IF(A17="","",SUMPRODUCT(SUMIF(Lists!$A$5:$A$20,C17:I17,Lists!$H$5:$H$20)))</f>
        <v/>
      </c>
      <c r="L17" s="39" t="str">
        <f aca="false">IF(A17="","",MAX(0,J17-IF(Staff!$C17="",40,Staff!$C17)))</f>
        <v/>
      </c>
      <c r="M17" s="40" t="str">
        <f aca="false">IF(A17="","",SUMPRODUCT(COUNTIF(C17:I17,Lists!$A$5:$A$20)*(Lists!$G$5:$G$20="Yes")))</f>
        <v/>
      </c>
      <c r="N17" s="41" t="str">
        <f aca="false">IF(A17="","",ROUND(N(Staff!$D17)*(K17+0.5*L17),2))</f>
        <v/>
      </c>
      <c r="O17" s="36" t="str">
        <f aca="false">IF(A17="","",IF(SUMPRODUCT((C17:I17&lt;&gt;"")*(COUNTIF(Lists!$A$5:$A$20,C17:I17)=0))&gt;0,"Check code",IF(L17&gt;0,"Overtime",IF(M17&gt;=7,"No day off","OK"))))</f>
        <v/>
      </c>
    </row>
    <row r="18" customFormat="false" ht="18.75" hidden="false" customHeight="true" outlineLevel="0" collapsed="false">
      <c r="A18" s="35" t="str">
        <f aca="false">IF(Staff!$A18="","",Staff!$A18)</f>
        <v/>
      </c>
      <c r="B18" s="36" t="str">
        <f aca="false">IF(Staff!$A18="","",IF(Staff!$B18="","",Staff!$B18))</f>
        <v/>
      </c>
      <c r="C18" s="37"/>
      <c r="D18" s="37"/>
      <c r="E18" s="37"/>
      <c r="F18" s="37"/>
      <c r="G18" s="37"/>
      <c r="H18" s="37"/>
      <c r="I18" s="37"/>
      <c r="J18" s="38" t="str">
        <f aca="false">IF(A18="","",SUMPRODUCT(SUMIF(Lists!$A$5:$A$20,C18:I18,Lists!$I$5:$I$20)))</f>
        <v/>
      </c>
      <c r="K18" s="38" t="str">
        <f aca="false">IF(A18="","",SUMPRODUCT(SUMIF(Lists!$A$5:$A$20,C18:I18,Lists!$H$5:$H$20)))</f>
        <v/>
      </c>
      <c r="L18" s="39" t="str">
        <f aca="false">IF(A18="","",MAX(0,J18-IF(Staff!$C18="",40,Staff!$C18)))</f>
        <v/>
      </c>
      <c r="M18" s="40" t="str">
        <f aca="false">IF(A18="","",SUMPRODUCT(COUNTIF(C18:I18,Lists!$A$5:$A$20)*(Lists!$G$5:$G$20="Yes")))</f>
        <v/>
      </c>
      <c r="N18" s="41" t="str">
        <f aca="false">IF(A18="","",ROUND(N(Staff!$D18)*(K18+0.5*L18),2))</f>
        <v/>
      </c>
      <c r="O18" s="36" t="str">
        <f aca="false">IF(A18="","",IF(SUMPRODUCT((C18:I18&lt;&gt;"")*(COUNTIF(Lists!$A$5:$A$20,C18:I18)=0))&gt;0,"Check code",IF(L18&gt;0,"Overtime",IF(M18&gt;=7,"No day off","OK"))))</f>
        <v/>
      </c>
    </row>
    <row r="19" customFormat="false" ht="18.75" hidden="false" customHeight="true" outlineLevel="0" collapsed="false">
      <c r="A19" s="35" t="str">
        <f aca="false">IF(Staff!$A19="","",Staff!$A19)</f>
        <v/>
      </c>
      <c r="B19" s="36" t="str">
        <f aca="false">IF(Staff!$A19="","",IF(Staff!$B19="","",Staff!$B19))</f>
        <v/>
      </c>
      <c r="C19" s="37"/>
      <c r="D19" s="37"/>
      <c r="E19" s="37"/>
      <c r="F19" s="37"/>
      <c r="G19" s="37"/>
      <c r="H19" s="37"/>
      <c r="I19" s="37"/>
      <c r="J19" s="38" t="str">
        <f aca="false">IF(A19="","",SUMPRODUCT(SUMIF(Lists!$A$5:$A$20,C19:I19,Lists!$I$5:$I$20)))</f>
        <v/>
      </c>
      <c r="K19" s="38" t="str">
        <f aca="false">IF(A19="","",SUMPRODUCT(SUMIF(Lists!$A$5:$A$20,C19:I19,Lists!$H$5:$H$20)))</f>
        <v/>
      </c>
      <c r="L19" s="39" t="str">
        <f aca="false">IF(A19="","",MAX(0,J19-IF(Staff!$C19="",40,Staff!$C19)))</f>
        <v/>
      </c>
      <c r="M19" s="40" t="str">
        <f aca="false">IF(A19="","",SUMPRODUCT(COUNTIF(C19:I19,Lists!$A$5:$A$20)*(Lists!$G$5:$G$20="Yes")))</f>
        <v/>
      </c>
      <c r="N19" s="41" t="str">
        <f aca="false">IF(A19="","",ROUND(N(Staff!$D19)*(K19+0.5*L19),2))</f>
        <v/>
      </c>
      <c r="O19" s="36" t="str">
        <f aca="false">IF(A19="","",IF(SUMPRODUCT((C19:I19&lt;&gt;"")*(COUNTIF(Lists!$A$5:$A$20,C19:I19)=0))&gt;0,"Check code",IF(L19&gt;0,"Overtime",IF(M19&gt;=7,"No day off","OK"))))</f>
        <v/>
      </c>
    </row>
    <row r="20" customFormat="false" ht="18.75" hidden="false" customHeight="true" outlineLevel="0" collapsed="false">
      <c r="A20" s="35" t="str">
        <f aca="false">IF(Staff!$A20="","",Staff!$A20)</f>
        <v/>
      </c>
      <c r="B20" s="36" t="str">
        <f aca="false">IF(Staff!$A20="","",IF(Staff!$B20="","",Staff!$B20))</f>
        <v/>
      </c>
      <c r="C20" s="37"/>
      <c r="D20" s="37"/>
      <c r="E20" s="37"/>
      <c r="F20" s="37"/>
      <c r="G20" s="37"/>
      <c r="H20" s="37"/>
      <c r="I20" s="37"/>
      <c r="J20" s="38" t="str">
        <f aca="false">IF(A20="","",SUMPRODUCT(SUMIF(Lists!$A$5:$A$20,C20:I20,Lists!$I$5:$I$20)))</f>
        <v/>
      </c>
      <c r="K20" s="38" t="str">
        <f aca="false">IF(A20="","",SUMPRODUCT(SUMIF(Lists!$A$5:$A$20,C20:I20,Lists!$H$5:$H$20)))</f>
        <v/>
      </c>
      <c r="L20" s="39" t="str">
        <f aca="false">IF(A20="","",MAX(0,J20-IF(Staff!$C20="",40,Staff!$C20)))</f>
        <v/>
      </c>
      <c r="M20" s="40" t="str">
        <f aca="false">IF(A20="","",SUMPRODUCT(COUNTIF(C20:I20,Lists!$A$5:$A$20)*(Lists!$G$5:$G$20="Yes")))</f>
        <v/>
      </c>
      <c r="N20" s="41" t="str">
        <f aca="false">IF(A20="","",ROUND(N(Staff!$D20)*(K20+0.5*L20),2))</f>
        <v/>
      </c>
      <c r="O20" s="36" t="str">
        <f aca="false">IF(A20="","",IF(SUMPRODUCT((C20:I20&lt;&gt;"")*(COUNTIF(Lists!$A$5:$A$20,C20:I20)=0))&gt;0,"Check code",IF(L20&gt;0,"Overtime",IF(M20&gt;=7,"No day off","OK"))))</f>
        <v/>
      </c>
    </row>
    <row r="21" customFormat="false" ht="18.75" hidden="false" customHeight="true" outlineLevel="0" collapsed="false">
      <c r="A21" s="35" t="str">
        <f aca="false">IF(Staff!$A21="","",Staff!$A21)</f>
        <v/>
      </c>
      <c r="B21" s="36" t="str">
        <f aca="false">IF(Staff!$A21="","",IF(Staff!$B21="","",Staff!$B21))</f>
        <v/>
      </c>
      <c r="C21" s="37"/>
      <c r="D21" s="37"/>
      <c r="E21" s="37"/>
      <c r="F21" s="37"/>
      <c r="G21" s="37"/>
      <c r="H21" s="37"/>
      <c r="I21" s="37"/>
      <c r="J21" s="38" t="str">
        <f aca="false">IF(A21="","",SUMPRODUCT(SUMIF(Lists!$A$5:$A$20,C21:I21,Lists!$I$5:$I$20)))</f>
        <v/>
      </c>
      <c r="K21" s="38" t="str">
        <f aca="false">IF(A21="","",SUMPRODUCT(SUMIF(Lists!$A$5:$A$20,C21:I21,Lists!$H$5:$H$20)))</f>
        <v/>
      </c>
      <c r="L21" s="39" t="str">
        <f aca="false">IF(A21="","",MAX(0,J21-IF(Staff!$C21="",40,Staff!$C21)))</f>
        <v/>
      </c>
      <c r="M21" s="40" t="str">
        <f aca="false">IF(A21="","",SUMPRODUCT(COUNTIF(C21:I21,Lists!$A$5:$A$20)*(Lists!$G$5:$G$20="Yes")))</f>
        <v/>
      </c>
      <c r="N21" s="41" t="str">
        <f aca="false">IF(A21="","",ROUND(N(Staff!$D21)*(K21+0.5*L21),2))</f>
        <v/>
      </c>
      <c r="O21" s="36" t="str">
        <f aca="false">IF(A21="","",IF(SUMPRODUCT((C21:I21&lt;&gt;"")*(COUNTIF(Lists!$A$5:$A$20,C21:I21)=0))&gt;0,"Check code",IF(L21&gt;0,"Overtime",IF(M21&gt;=7,"No day off","OK"))))</f>
        <v/>
      </c>
    </row>
    <row r="22" customFormat="false" ht="18.75" hidden="false" customHeight="true" outlineLevel="0" collapsed="false">
      <c r="A22" s="35" t="str">
        <f aca="false">IF(Staff!$A22="","",Staff!$A22)</f>
        <v/>
      </c>
      <c r="B22" s="36" t="str">
        <f aca="false">IF(Staff!$A22="","",IF(Staff!$B22="","",Staff!$B22))</f>
        <v/>
      </c>
      <c r="C22" s="37"/>
      <c r="D22" s="37"/>
      <c r="E22" s="37"/>
      <c r="F22" s="37"/>
      <c r="G22" s="37"/>
      <c r="H22" s="37"/>
      <c r="I22" s="37"/>
      <c r="J22" s="38" t="str">
        <f aca="false">IF(A22="","",SUMPRODUCT(SUMIF(Lists!$A$5:$A$20,C22:I22,Lists!$I$5:$I$20)))</f>
        <v/>
      </c>
      <c r="K22" s="38" t="str">
        <f aca="false">IF(A22="","",SUMPRODUCT(SUMIF(Lists!$A$5:$A$20,C22:I22,Lists!$H$5:$H$20)))</f>
        <v/>
      </c>
      <c r="L22" s="39" t="str">
        <f aca="false">IF(A22="","",MAX(0,J22-IF(Staff!$C22="",40,Staff!$C22)))</f>
        <v/>
      </c>
      <c r="M22" s="40" t="str">
        <f aca="false">IF(A22="","",SUMPRODUCT(COUNTIF(C22:I22,Lists!$A$5:$A$20)*(Lists!$G$5:$G$20="Yes")))</f>
        <v/>
      </c>
      <c r="N22" s="41" t="str">
        <f aca="false">IF(A22="","",ROUND(N(Staff!$D22)*(K22+0.5*L22),2))</f>
        <v/>
      </c>
      <c r="O22" s="36" t="str">
        <f aca="false">IF(A22="","",IF(SUMPRODUCT((C22:I22&lt;&gt;"")*(COUNTIF(Lists!$A$5:$A$20,C22:I22)=0))&gt;0,"Check code",IF(L22&gt;0,"Overtime",IF(M22&gt;=7,"No day off","OK"))))</f>
        <v/>
      </c>
    </row>
    <row r="23" customFormat="false" ht="18.75" hidden="false" customHeight="true" outlineLevel="0" collapsed="false">
      <c r="A23" s="35" t="str">
        <f aca="false">IF(Staff!$A23="","",Staff!$A23)</f>
        <v/>
      </c>
      <c r="B23" s="36" t="str">
        <f aca="false">IF(Staff!$A23="","",IF(Staff!$B23="","",Staff!$B23))</f>
        <v/>
      </c>
      <c r="C23" s="37"/>
      <c r="D23" s="37"/>
      <c r="E23" s="37"/>
      <c r="F23" s="37"/>
      <c r="G23" s="37"/>
      <c r="H23" s="37"/>
      <c r="I23" s="37"/>
      <c r="J23" s="38" t="str">
        <f aca="false">IF(A23="","",SUMPRODUCT(SUMIF(Lists!$A$5:$A$20,C23:I23,Lists!$I$5:$I$20)))</f>
        <v/>
      </c>
      <c r="K23" s="38" t="str">
        <f aca="false">IF(A23="","",SUMPRODUCT(SUMIF(Lists!$A$5:$A$20,C23:I23,Lists!$H$5:$H$20)))</f>
        <v/>
      </c>
      <c r="L23" s="39" t="str">
        <f aca="false">IF(A23="","",MAX(0,J23-IF(Staff!$C23="",40,Staff!$C23)))</f>
        <v/>
      </c>
      <c r="M23" s="40" t="str">
        <f aca="false">IF(A23="","",SUMPRODUCT(COUNTIF(C23:I23,Lists!$A$5:$A$20)*(Lists!$G$5:$G$20="Yes")))</f>
        <v/>
      </c>
      <c r="N23" s="41" t="str">
        <f aca="false">IF(A23="","",ROUND(N(Staff!$D23)*(K23+0.5*L23),2))</f>
        <v/>
      </c>
      <c r="O23" s="36" t="str">
        <f aca="false">IF(A23="","",IF(SUMPRODUCT((C23:I23&lt;&gt;"")*(COUNTIF(Lists!$A$5:$A$20,C23:I23)=0))&gt;0,"Check code",IF(L23&gt;0,"Overtime",IF(M23&gt;=7,"No day off","OK"))))</f>
        <v/>
      </c>
    </row>
    <row r="24" customFormat="false" ht="18.75" hidden="false" customHeight="true" outlineLevel="0" collapsed="false">
      <c r="A24" s="35" t="str">
        <f aca="false">IF(Staff!$A24="","",Staff!$A24)</f>
        <v/>
      </c>
      <c r="B24" s="36" t="str">
        <f aca="false">IF(Staff!$A24="","",IF(Staff!$B24="","",Staff!$B24))</f>
        <v/>
      </c>
      <c r="C24" s="37"/>
      <c r="D24" s="37"/>
      <c r="E24" s="37"/>
      <c r="F24" s="37"/>
      <c r="G24" s="37"/>
      <c r="H24" s="37"/>
      <c r="I24" s="37"/>
      <c r="J24" s="38" t="str">
        <f aca="false">IF(A24="","",SUMPRODUCT(SUMIF(Lists!$A$5:$A$20,C24:I24,Lists!$I$5:$I$20)))</f>
        <v/>
      </c>
      <c r="K24" s="38" t="str">
        <f aca="false">IF(A24="","",SUMPRODUCT(SUMIF(Lists!$A$5:$A$20,C24:I24,Lists!$H$5:$H$20)))</f>
        <v/>
      </c>
      <c r="L24" s="39" t="str">
        <f aca="false">IF(A24="","",MAX(0,J24-IF(Staff!$C24="",40,Staff!$C24)))</f>
        <v/>
      </c>
      <c r="M24" s="40" t="str">
        <f aca="false">IF(A24="","",SUMPRODUCT(COUNTIF(C24:I24,Lists!$A$5:$A$20)*(Lists!$G$5:$G$20="Yes")))</f>
        <v/>
      </c>
      <c r="N24" s="41" t="str">
        <f aca="false">IF(A24="","",ROUND(N(Staff!$D24)*(K24+0.5*L24),2))</f>
        <v/>
      </c>
      <c r="O24" s="36" t="str">
        <f aca="false">IF(A24="","",IF(SUMPRODUCT((C24:I24&lt;&gt;"")*(COUNTIF(Lists!$A$5:$A$20,C24:I24)=0))&gt;0,"Check code",IF(L24&gt;0,"Overtime",IF(M24&gt;=7,"No day off","OK"))))</f>
        <v/>
      </c>
    </row>
    <row r="25" customFormat="false" ht="18.75" hidden="false" customHeight="true" outlineLevel="0" collapsed="false">
      <c r="A25" s="35" t="str">
        <f aca="false">IF(Staff!$A25="","",Staff!$A25)</f>
        <v/>
      </c>
      <c r="B25" s="36" t="str">
        <f aca="false">IF(Staff!$A25="","",IF(Staff!$B25="","",Staff!$B25))</f>
        <v/>
      </c>
      <c r="C25" s="37"/>
      <c r="D25" s="37"/>
      <c r="E25" s="37"/>
      <c r="F25" s="37"/>
      <c r="G25" s="37"/>
      <c r="H25" s="37"/>
      <c r="I25" s="37"/>
      <c r="J25" s="38" t="str">
        <f aca="false">IF(A25="","",SUMPRODUCT(SUMIF(Lists!$A$5:$A$20,C25:I25,Lists!$I$5:$I$20)))</f>
        <v/>
      </c>
      <c r="K25" s="38" t="str">
        <f aca="false">IF(A25="","",SUMPRODUCT(SUMIF(Lists!$A$5:$A$20,C25:I25,Lists!$H$5:$H$20)))</f>
        <v/>
      </c>
      <c r="L25" s="39" t="str">
        <f aca="false">IF(A25="","",MAX(0,J25-IF(Staff!$C25="",40,Staff!$C25)))</f>
        <v/>
      </c>
      <c r="M25" s="40" t="str">
        <f aca="false">IF(A25="","",SUMPRODUCT(COUNTIF(C25:I25,Lists!$A$5:$A$20)*(Lists!$G$5:$G$20="Yes")))</f>
        <v/>
      </c>
      <c r="N25" s="41" t="str">
        <f aca="false">IF(A25="","",ROUND(N(Staff!$D25)*(K25+0.5*L25),2))</f>
        <v/>
      </c>
      <c r="O25" s="36" t="str">
        <f aca="false">IF(A25="","",IF(SUMPRODUCT((C25:I25&lt;&gt;"")*(COUNTIF(Lists!$A$5:$A$20,C25:I25)=0))&gt;0,"Check code",IF(L25&gt;0,"Overtime",IF(M25&gt;=7,"No day off","OK"))))</f>
        <v/>
      </c>
    </row>
    <row r="26" customFormat="false" ht="18.75" hidden="false" customHeight="true" outlineLevel="0" collapsed="false">
      <c r="A26" s="35" t="str">
        <f aca="false">IF(Staff!$A26="","",Staff!$A26)</f>
        <v/>
      </c>
      <c r="B26" s="36" t="str">
        <f aca="false">IF(Staff!$A26="","",IF(Staff!$B26="","",Staff!$B26))</f>
        <v/>
      </c>
      <c r="C26" s="37"/>
      <c r="D26" s="37"/>
      <c r="E26" s="37"/>
      <c r="F26" s="37"/>
      <c r="G26" s="37"/>
      <c r="H26" s="37"/>
      <c r="I26" s="37"/>
      <c r="J26" s="38" t="str">
        <f aca="false">IF(A26="","",SUMPRODUCT(SUMIF(Lists!$A$5:$A$20,C26:I26,Lists!$I$5:$I$20)))</f>
        <v/>
      </c>
      <c r="K26" s="38" t="str">
        <f aca="false">IF(A26="","",SUMPRODUCT(SUMIF(Lists!$A$5:$A$20,C26:I26,Lists!$H$5:$H$20)))</f>
        <v/>
      </c>
      <c r="L26" s="39" t="str">
        <f aca="false">IF(A26="","",MAX(0,J26-IF(Staff!$C26="",40,Staff!$C26)))</f>
        <v/>
      </c>
      <c r="M26" s="40" t="str">
        <f aca="false">IF(A26="","",SUMPRODUCT(COUNTIF(C26:I26,Lists!$A$5:$A$20)*(Lists!$G$5:$G$20="Yes")))</f>
        <v/>
      </c>
      <c r="N26" s="41" t="str">
        <f aca="false">IF(A26="","",ROUND(N(Staff!$D26)*(K26+0.5*L26),2))</f>
        <v/>
      </c>
      <c r="O26" s="36" t="str">
        <f aca="false">IF(A26="","",IF(SUMPRODUCT((C26:I26&lt;&gt;"")*(COUNTIF(Lists!$A$5:$A$20,C26:I26)=0))&gt;0,"Check code",IF(L26&gt;0,"Overtime",IF(M26&gt;=7,"No day off","OK"))))</f>
        <v/>
      </c>
    </row>
    <row r="27" customFormat="false" ht="18.75" hidden="false" customHeight="true" outlineLevel="0" collapsed="false">
      <c r="A27" s="35" t="str">
        <f aca="false">IF(Staff!$A27="","",Staff!$A27)</f>
        <v/>
      </c>
      <c r="B27" s="36" t="str">
        <f aca="false">IF(Staff!$A27="","",IF(Staff!$B27="","",Staff!$B27))</f>
        <v/>
      </c>
      <c r="C27" s="37"/>
      <c r="D27" s="37"/>
      <c r="E27" s="37"/>
      <c r="F27" s="37"/>
      <c r="G27" s="37"/>
      <c r="H27" s="37"/>
      <c r="I27" s="37"/>
      <c r="J27" s="38" t="str">
        <f aca="false">IF(A27="","",SUMPRODUCT(SUMIF(Lists!$A$5:$A$20,C27:I27,Lists!$I$5:$I$20)))</f>
        <v/>
      </c>
      <c r="K27" s="38" t="str">
        <f aca="false">IF(A27="","",SUMPRODUCT(SUMIF(Lists!$A$5:$A$20,C27:I27,Lists!$H$5:$H$20)))</f>
        <v/>
      </c>
      <c r="L27" s="39" t="str">
        <f aca="false">IF(A27="","",MAX(0,J27-IF(Staff!$C27="",40,Staff!$C27)))</f>
        <v/>
      </c>
      <c r="M27" s="40" t="str">
        <f aca="false">IF(A27="","",SUMPRODUCT(COUNTIF(C27:I27,Lists!$A$5:$A$20)*(Lists!$G$5:$G$20="Yes")))</f>
        <v/>
      </c>
      <c r="N27" s="41" t="str">
        <f aca="false">IF(A27="","",ROUND(N(Staff!$D27)*(K27+0.5*L27),2))</f>
        <v/>
      </c>
      <c r="O27" s="36" t="str">
        <f aca="false">IF(A27="","",IF(SUMPRODUCT((C27:I27&lt;&gt;"")*(COUNTIF(Lists!$A$5:$A$20,C27:I27)=0))&gt;0,"Check code",IF(L27&gt;0,"Overtime",IF(M27&gt;=7,"No day off","OK"))))</f>
        <v/>
      </c>
    </row>
    <row r="28" customFormat="false" ht="18.75" hidden="false" customHeight="true" outlineLevel="0" collapsed="false">
      <c r="A28" s="35" t="str">
        <f aca="false">IF(Staff!$A28="","",Staff!$A28)</f>
        <v/>
      </c>
      <c r="B28" s="36" t="str">
        <f aca="false">IF(Staff!$A28="","",IF(Staff!$B28="","",Staff!$B28))</f>
        <v/>
      </c>
      <c r="C28" s="37"/>
      <c r="D28" s="37"/>
      <c r="E28" s="37"/>
      <c r="F28" s="37"/>
      <c r="G28" s="37"/>
      <c r="H28" s="37"/>
      <c r="I28" s="37"/>
      <c r="J28" s="38" t="str">
        <f aca="false">IF(A28="","",SUMPRODUCT(SUMIF(Lists!$A$5:$A$20,C28:I28,Lists!$I$5:$I$20)))</f>
        <v/>
      </c>
      <c r="K28" s="38" t="str">
        <f aca="false">IF(A28="","",SUMPRODUCT(SUMIF(Lists!$A$5:$A$20,C28:I28,Lists!$H$5:$H$20)))</f>
        <v/>
      </c>
      <c r="L28" s="39" t="str">
        <f aca="false">IF(A28="","",MAX(0,J28-IF(Staff!$C28="",40,Staff!$C28)))</f>
        <v/>
      </c>
      <c r="M28" s="40" t="str">
        <f aca="false">IF(A28="","",SUMPRODUCT(COUNTIF(C28:I28,Lists!$A$5:$A$20)*(Lists!$G$5:$G$20="Yes")))</f>
        <v/>
      </c>
      <c r="N28" s="41" t="str">
        <f aca="false">IF(A28="","",ROUND(N(Staff!$D28)*(K28+0.5*L28),2))</f>
        <v/>
      </c>
      <c r="O28" s="36" t="str">
        <f aca="false">IF(A28="","",IF(SUMPRODUCT((C28:I28&lt;&gt;"")*(COUNTIF(Lists!$A$5:$A$20,C28:I28)=0))&gt;0,"Check code",IF(L28&gt;0,"Overtime",IF(M28&gt;=7,"No day off","OK"))))</f>
        <v/>
      </c>
    </row>
    <row r="29" customFormat="false" ht="18.75" hidden="false" customHeight="true" outlineLevel="0" collapsed="false">
      <c r="A29" s="35" t="str">
        <f aca="false">IF(Staff!$A29="","",Staff!$A29)</f>
        <v/>
      </c>
      <c r="B29" s="36" t="str">
        <f aca="false">IF(Staff!$A29="","",IF(Staff!$B29="","",Staff!$B29))</f>
        <v/>
      </c>
      <c r="C29" s="37"/>
      <c r="D29" s="37"/>
      <c r="E29" s="37"/>
      <c r="F29" s="37"/>
      <c r="G29" s="37"/>
      <c r="H29" s="37"/>
      <c r="I29" s="37"/>
      <c r="J29" s="38" t="str">
        <f aca="false">IF(A29="","",SUMPRODUCT(SUMIF(Lists!$A$5:$A$20,C29:I29,Lists!$I$5:$I$20)))</f>
        <v/>
      </c>
      <c r="K29" s="38" t="str">
        <f aca="false">IF(A29="","",SUMPRODUCT(SUMIF(Lists!$A$5:$A$20,C29:I29,Lists!$H$5:$H$20)))</f>
        <v/>
      </c>
      <c r="L29" s="39" t="str">
        <f aca="false">IF(A29="","",MAX(0,J29-IF(Staff!$C29="",40,Staff!$C29)))</f>
        <v/>
      </c>
      <c r="M29" s="40" t="str">
        <f aca="false">IF(A29="","",SUMPRODUCT(COUNTIF(C29:I29,Lists!$A$5:$A$20)*(Lists!$G$5:$G$20="Yes")))</f>
        <v/>
      </c>
      <c r="N29" s="41" t="str">
        <f aca="false">IF(A29="","",ROUND(N(Staff!$D29)*(K29+0.5*L29),2))</f>
        <v/>
      </c>
      <c r="O29" s="36" t="str">
        <f aca="false">IF(A29="","",IF(SUMPRODUCT((C29:I29&lt;&gt;"")*(COUNTIF(Lists!$A$5:$A$20,C29:I29)=0))&gt;0,"Check code",IF(L29&gt;0,"Overtime",IF(M29&gt;=7,"No day off","OK"))))</f>
        <v/>
      </c>
    </row>
    <row r="30" customFormat="false" ht="18.75" hidden="false" customHeight="true" outlineLevel="0" collapsed="false">
      <c r="A30" s="35" t="str">
        <f aca="false">IF(Staff!$A30="","",Staff!$A30)</f>
        <v/>
      </c>
      <c r="B30" s="36" t="str">
        <f aca="false">IF(Staff!$A30="","",IF(Staff!$B30="","",Staff!$B30))</f>
        <v/>
      </c>
      <c r="C30" s="37"/>
      <c r="D30" s="37"/>
      <c r="E30" s="37"/>
      <c r="F30" s="37"/>
      <c r="G30" s="37"/>
      <c r="H30" s="37"/>
      <c r="I30" s="37"/>
      <c r="J30" s="38" t="str">
        <f aca="false">IF(A30="","",SUMPRODUCT(SUMIF(Lists!$A$5:$A$20,C30:I30,Lists!$I$5:$I$20)))</f>
        <v/>
      </c>
      <c r="K30" s="38" t="str">
        <f aca="false">IF(A30="","",SUMPRODUCT(SUMIF(Lists!$A$5:$A$20,C30:I30,Lists!$H$5:$H$20)))</f>
        <v/>
      </c>
      <c r="L30" s="39" t="str">
        <f aca="false">IF(A30="","",MAX(0,J30-IF(Staff!$C30="",40,Staff!$C30)))</f>
        <v/>
      </c>
      <c r="M30" s="40" t="str">
        <f aca="false">IF(A30="","",SUMPRODUCT(COUNTIF(C30:I30,Lists!$A$5:$A$20)*(Lists!$G$5:$G$20="Yes")))</f>
        <v/>
      </c>
      <c r="N30" s="41" t="str">
        <f aca="false">IF(A30="","",ROUND(N(Staff!$D30)*(K30+0.5*L30),2))</f>
        <v/>
      </c>
      <c r="O30" s="36" t="str">
        <f aca="false">IF(A30="","",IF(SUMPRODUCT((C30:I30&lt;&gt;"")*(COUNTIF(Lists!$A$5:$A$20,C30:I30)=0))&gt;0,"Check code",IF(L30&gt;0,"Overtime",IF(M30&gt;=7,"No day off","OK"))))</f>
        <v/>
      </c>
    </row>
    <row r="31" customFormat="false" ht="18.75" hidden="false" customHeight="true" outlineLevel="0" collapsed="false">
      <c r="A31" s="35" t="str">
        <f aca="false">IF(Staff!$A31="","",Staff!$A31)</f>
        <v/>
      </c>
      <c r="B31" s="36" t="str">
        <f aca="false">IF(Staff!$A31="","",IF(Staff!$B31="","",Staff!$B31))</f>
        <v/>
      </c>
      <c r="C31" s="37"/>
      <c r="D31" s="37"/>
      <c r="E31" s="37"/>
      <c r="F31" s="37"/>
      <c r="G31" s="37"/>
      <c r="H31" s="37"/>
      <c r="I31" s="37"/>
      <c r="J31" s="38" t="str">
        <f aca="false">IF(A31="","",SUMPRODUCT(SUMIF(Lists!$A$5:$A$20,C31:I31,Lists!$I$5:$I$20)))</f>
        <v/>
      </c>
      <c r="K31" s="38" t="str">
        <f aca="false">IF(A31="","",SUMPRODUCT(SUMIF(Lists!$A$5:$A$20,C31:I31,Lists!$H$5:$H$20)))</f>
        <v/>
      </c>
      <c r="L31" s="39" t="str">
        <f aca="false">IF(A31="","",MAX(0,J31-IF(Staff!$C31="",40,Staff!$C31)))</f>
        <v/>
      </c>
      <c r="M31" s="40" t="str">
        <f aca="false">IF(A31="","",SUMPRODUCT(COUNTIF(C31:I31,Lists!$A$5:$A$20)*(Lists!$G$5:$G$20="Yes")))</f>
        <v/>
      </c>
      <c r="N31" s="41" t="str">
        <f aca="false">IF(A31="","",ROUND(N(Staff!$D31)*(K31+0.5*L31),2))</f>
        <v/>
      </c>
      <c r="O31" s="36" t="str">
        <f aca="false">IF(A31="","",IF(SUMPRODUCT((C31:I31&lt;&gt;"")*(COUNTIF(Lists!$A$5:$A$20,C31:I31)=0))&gt;0,"Check code",IF(L31&gt;0,"Overtime",IF(M31&gt;=7,"No day off","OK"))))</f>
        <v/>
      </c>
    </row>
    <row r="32" customFormat="false" ht="18.75" hidden="false" customHeight="true" outlineLevel="0" collapsed="false">
      <c r="A32" s="35" t="str">
        <f aca="false">IF(Staff!$A32="","",Staff!$A32)</f>
        <v/>
      </c>
      <c r="B32" s="36" t="str">
        <f aca="false">IF(Staff!$A32="","",IF(Staff!$B32="","",Staff!$B32))</f>
        <v/>
      </c>
      <c r="C32" s="37"/>
      <c r="D32" s="37"/>
      <c r="E32" s="37"/>
      <c r="F32" s="37"/>
      <c r="G32" s="37"/>
      <c r="H32" s="37"/>
      <c r="I32" s="37"/>
      <c r="J32" s="38" t="str">
        <f aca="false">IF(A32="","",SUMPRODUCT(SUMIF(Lists!$A$5:$A$20,C32:I32,Lists!$I$5:$I$20)))</f>
        <v/>
      </c>
      <c r="K32" s="38" t="str">
        <f aca="false">IF(A32="","",SUMPRODUCT(SUMIF(Lists!$A$5:$A$20,C32:I32,Lists!$H$5:$H$20)))</f>
        <v/>
      </c>
      <c r="L32" s="39" t="str">
        <f aca="false">IF(A32="","",MAX(0,J32-IF(Staff!$C32="",40,Staff!$C32)))</f>
        <v/>
      </c>
      <c r="M32" s="40" t="str">
        <f aca="false">IF(A32="","",SUMPRODUCT(COUNTIF(C32:I32,Lists!$A$5:$A$20)*(Lists!$G$5:$G$20="Yes")))</f>
        <v/>
      </c>
      <c r="N32" s="41" t="str">
        <f aca="false">IF(A32="","",ROUND(N(Staff!$D32)*(K32+0.5*L32),2))</f>
        <v/>
      </c>
      <c r="O32" s="36" t="str">
        <f aca="false">IF(A32="","",IF(SUMPRODUCT((C32:I32&lt;&gt;"")*(COUNTIF(Lists!$A$5:$A$20,C32:I32)=0))&gt;0,"Check code",IF(L32&gt;0,"Overtime",IF(M32&gt;=7,"No day off","OK"))))</f>
        <v/>
      </c>
    </row>
    <row r="33" customFormat="false" ht="18.75" hidden="false" customHeight="true" outlineLevel="0" collapsed="false">
      <c r="A33" s="35" t="str">
        <f aca="false">IF(Staff!$A33="","",Staff!$A33)</f>
        <v/>
      </c>
      <c r="B33" s="36" t="str">
        <f aca="false">IF(Staff!$A33="","",IF(Staff!$B33="","",Staff!$B33))</f>
        <v/>
      </c>
      <c r="C33" s="37"/>
      <c r="D33" s="37"/>
      <c r="E33" s="37"/>
      <c r="F33" s="37"/>
      <c r="G33" s="37"/>
      <c r="H33" s="37"/>
      <c r="I33" s="37"/>
      <c r="J33" s="38" t="str">
        <f aca="false">IF(A33="","",SUMPRODUCT(SUMIF(Lists!$A$5:$A$20,C33:I33,Lists!$I$5:$I$20)))</f>
        <v/>
      </c>
      <c r="K33" s="38" t="str">
        <f aca="false">IF(A33="","",SUMPRODUCT(SUMIF(Lists!$A$5:$A$20,C33:I33,Lists!$H$5:$H$20)))</f>
        <v/>
      </c>
      <c r="L33" s="39" t="str">
        <f aca="false">IF(A33="","",MAX(0,J33-IF(Staff!$C33="",40,Staff!$C33)))</f>
        <v/>
      </c>
      <c r="M33" s="40" t="str">
        <f aca="false">IF(A33="","",SUMPRODUCT(COUNTIF(C33:I33,Lists!$A$5:$A$20)*(Lists!$G$5:$G$20="Yes")))</f>
        <v/>
      </c>
      <c r="N33" s="41" t="str">
        <f aca="false">IF(A33="","",ROUND(N(Staff!$D33)*(K33+0.5*L33),2))</f>
        <v/>
      </c>
      <c r="O33" s="36" t="str">
        <f aca="false">IF(A33="","",IF(SUMPRODUCT((C33:I33&lt;&gt;"")*(COUNTIF(Lists!$A$5:$A$20,C33:I33)=0))&gt;0,"Check code",IF(L33&gt;0,"Overtime",IF(M33&gt;=7,"No day off","OK"))))</f>
        <v/>
      </c>
    </row>
    <row r="34" customFormat="false" ht="18.75" hidden="false" customHeight="true" outlineLevel="0" collapsed="false">
      <c r="A34" s="35" t="str">
        <f aca="false">IF(Staff!$A34="","",Staff!$A34)</f>
        <v/>
      </c>
      <c r="B34" s="36" t="str">
        <f aca="false">IF(Staff!$A34="","",IF(Staff!$B34="","",Staff!$B34))</f>
        <v/>
      </c>
      <c r="C34" s="37"/>
      <c r="D34" s="37"/>
      <c r="E34" s="37"/>
      <c r="F34" s="37"/>
      <c r="G34" s="37"/>
      <c r="H34" s="37"/>
      <c r="I34" s="37"/>
      <c r="J34" s="38" t="str">
        <f aca="false">IF(A34="","",SUMPRODUCT(SUMIF(Lists!$A$5:$A$20,C34:I34,Lists!$I$5:$I$20)))</f>
        <v/>
      </c>
      <c r="K34" s="38" t="str">
        <f aca="false">IF(A34="","",SUMPRODUCT(SUMIF(Lists!$A$5:$A$20,C34:I34,Lists!$H$5:$H$20)))</f>
        <v/>
      </c>
      <c r="L34" s="39" t="str">
        <f aca="false">IF(A34="","",MAX(0,J34-IF(Staff!$C34="",40,Staff!$C34)))</f>
        <v/>
      </c>
      <c r="M34" s="40" t="str">
        <f aca="false">IF(A34="","",SUMPRODUCT(COUNTIF(C34:I34,Lists!$A$5:$A$20)*(Lists!$G$5:$G$20="Yes")))</f>
        <v/>
      </c>
      <c r="N34" s="41" t="str">
        <f aca="false">IF(A34="","",ROUND(N(Staff!$D34)*(K34+0.5*L34),2))</f>
        <v/>
      </c>
      <c r="O34" s="36" t="str">
        <f aca="false">IF(A34="","",IF(SUMPRODUCT((C34:I34&lt;&gt;"")*(COUNTIF(Lists!$A$5:$A$20,C34:I34)=0))&gt;0,"Check code",IF(L34&gt;0,"Overtime",IF(M34&gt;=7,"No day off","OK"))))</f>
        <v/>
      </c>
    </row>
    <row r="36" customFormat="false" ht="21.75" hidden="false" customHeight="true" outlineLevel="0" collapsed="false">
      <c r="A36" s="4" t="s">
        <v>62</v>
      </c>
      <c r="B36" s="5"/>
      <c r="C36" s="5"/>
      <c r="D36" s="5"/>
      <c r="E36" s="5"/>
      <c r="F36" s="5"/>
      <c r="G36" s="5"/>
      <c r="H36" s="5"/>
      <c r="I36" s="5"/>
    </row>
    <row r="37" customFormat="false" ht="21.75" hidden="false" customHeight="true" outlineLevel="0" collapsed="false">
      <c r="A37" s="42" t="s">
        <v>63</v>
      </c>
      <c r="B37" s="42" t="s">
        <v>64</v>
      </c>
      <c r="C37" s="33" t="n">
        <f aca="false">C4</f>
        <v>46328</v>
      </c>
      <c r="D37" s="33" t="n">
        <f aca="false">D4</f>
        <v>46329</v>
      </c>
      <c r="E37" s="33" t="n">
        <f aca="false">E4</f>
        <v>46330</v>
      </c>
      <c r="F37" s="33" t="n">
        <f aca="false">F4</f>
        <v>46331</v>
      </c>
      <c r="G37" s="33" t="n">
        <f aca="false">G4</f>
        <v>46332</v>
      </c>
      <c r="H37" s="33" t="n">
        <f aca="false">H4</f>
        <v>46333</v>
      </c>
      <c r="I37" s="33" t="n">
        <f aca="false">I4</f>
        <v>46334</v>
      </c>
    </row>
    <row r="38" customFormat="false" ht="16.5" hidden="false" customHeight="true" outlineLevel="0" collapsed="false">
      <c r="A38" s="36" t="str">
        <f aca="false">IF(Lists!$A$5="","",Lists!$B$5)</f>
        <v>Early</v>
      </c>
      <c r="B38" s="43" t="str">
        <f aca="false">IF(Lists!$A$5="","",Lists!$A$5)</f>
        <v>E</v>
      </c>
      <c r="C38" s="44" t="n">
        <f aca="false">IF($B38="","",COUNTIF(C$5:C$34,$B38))</f>
        <v>1</v>
      </c>
      <c r="D38" s="44" t="n">
        <f aca="false">IF($B38="","",COUNTIF(D$5:D$34,$B38))</f>
        <v>2</v>
      </c>
      <c r="E38" s="44" t="n">
        <f aca="false">IF($B38="","",COUNTIF(E$5:E$34,$B38))</f>
        <v>2</v>
      </c>
      <c r="F38" s="44" t="n">
        <f aca="false">IF($B38="","",COUNTIF(F$5:F$34,$B38))</f>
        <v>1</v>
      </c>
      <c r="G38" s="44" t="n">
        <f aca="false">IF($B38="","",COUNTIF(G$5:G$34,$B38))</f>
        <v>2</v>
      </c>
      <c r="H38" s="44" t="n">
        <f aca="false">IF($B38="","",COUNTIF(H$5:H$34,$B38))</f>
        <v>2</v>
      </c>
      <c r="I38" s="44" t="n">
        <f aca="false">IF($B38="","",COUNTIF(I$5:I$34,$B38))</f>
        <v>1</v>
      </c>
    </row>
    <row r="39" customFormat="false" ht="16.5" hidden="false" customHeight="true" outlineLevel="0" collapsed="false">
      <c r="A39" s="36" t="str">
        <f aca="false">IF(Lists!$A$6="","",Lists!$B$6)</f>
        <v>Day</v>
      </c>
      <c r="B39" s="43" t="str">
        <f aca="false">IF(Lists!$A$6="","",Lists!$A$6)</f>
        <v>D</v>
      </c>
      <c r="C39" s="44" t="n">
        <f aca="false">IF($B39="","",COUNTIF(C$5:C$34,$B39))</f>
        <v>2</v>
      </c>
      <c r="D39" s="44" t="n">
        <f aca="false">IF($B39="","",COUNTIF(D$5:D$34,$B39))</f>
        <v>1</v>
      </c>
      <c r="E39" s="44" t="n">
        <f aca="false">IF($B39="","",COUNTIF(E$5:E$34,$B39))</f>
        <v>1</v>
      </c>
      <c r="F39" s="44" t="n">
        <f aca="false">IF($B39="","",COUNTIF(F$5:F$34,$B39))</f>
        <v>3</v>
      </c>
      <c r="G39" s="44" t="n">
        <f aca="false">IF($B39="","",COUNTIF(G$5:G$34,$B39))</f>
        <v>2</v>
      </c>
      <c r="H39" s="44" t="n">
        <f aca="false">IF($B39="","",COUNTIF(H$5:H$34,$B39))</f>
        <v>2</v>
      </c>
      <c r="I39" s="44" t="n">
        <f aca="false">IF($B39="","",COUNTIF(I$5:I$34,$B39))</f>
        <v>2</v>
      </c>
    </row>
    <row r="40" customFormat="false" ht="16.5" hidden="false" customHeight="true" outlineLevel="0" collapsed="false">
      <c r="A40" s="36" t="str">
        <f aca="false">IF(Lists!$A$7="","",Lists!$B$7)</f>
        <v>Late</v>
      </c>
      <c r="B40" s="43" t="str">
        <f aca="false">IF(Lists!$A$7="","",Lists!$A$7)</f>
        <v>L</v>
      </c>
      <c r="C40" s="44" t="n">
        <f aca="false">IF($B40="","",COUNTIF(C$5:C$34,$B40))</f>
        <v>2</v>
      </c>
      <c r="D40" s="44" t="n">
        <f aca="false">IF($B40="","",COUNTIF(D$5:D$34,$B40))</f>
        <v>2</v>
      </c>
      <c r="E40" s="44" t="n">
        <f aca="false">IF($B40="","",COUNTIF(E$5:E$34,$B40))</f>
        <v>1</v>
      </c>
      <c r="F40" s="44" t="n">
        <f aca="false">IF($B40="","",COUNTIF(F$5:F$34,$B40))</f>
        <v>1</v>
      </c>
      <c r="G40" s="44" t="n">
        <f aca="false">IF($B40="","",COUNTIF(G$5:G$34,$B40))</f>
        <v>3</v>
      </c>
      <c r="H40" s="44" t="n">
        <f aca="false">IF($B40="","",COUNTIF(H$5:H$34,$B40))</f>
        <v>3</v>
      </c>
      <c r="I40" s="44" t="n">
        <f aca="false">IF($B40="","",COUNTIF(I$5:I$34,$B40))</f>
        <v>2</v>
      </c>
    </row>
    <row r="41" customFormat="false" ht="16.5" hidden="false" customHeight="true" outlineLevel="0" collapsed="false">
      <c r="A41" s="36" t="str">
        <f aca="false">IF(Lists!$A$8="","",Lists!$B$8)</f>
        <v>Night</v>
      </c>
      <c r="B41" s="43" t="str">
        <f aca="false">IF(Lists!$A$8="","",Lists!$A$8)</f>
        <v>N</v>
      </c>
      <c r="C41" s="44" t="n">
        <f aca="false">IF($B41="","",COUNTIF(C$5:C$34,$B41))</f>
        <v>1</v>
      </c>
      <c r="D41" s="44" t="n">
        <f aca="false">IF($B41="","",COUNTIF(D$5:D$34,$B41))</f>
        <v>1</v>
      </c>
      <c r="E41" s="44" t="n">
        <f aca="false">IF($B41="","",COUNTIF(E$5:E$34,$B41))</f>
        <v>1</v>
      </c>
      <c r="F41" s="44" t="n">
        <f aca="false">IF($B41="","",COUNTIF(F$5:F$34,$B41))</f>
        <v>1</v>
      </c>
      <c r="G41" s="44" t="n">
        <f aca="false">IF($B41="","",COUNTIF(G$5:G$34,$B41))</f>
        <v>0</v>
      </c>
      <c r="H41" s="44" t="n">
        <f aca="false">IF($B41="","",COUNTIF(H$5:H$34,$B41))</f>
        <v>0</v>
      </c>
      <c r="I41" s="44" t="n">
        <f aca="false">IF($B41="","",COUNTIF(I$5:I$34,$B41))</f>
        <v>1</v>
      </c>
    </row>
    <row r="42" customFormat="false" ht="16.5" hidden="false" customHeight="true" outlineLevel="0" collapsed="false">
      <c r="A42" s="36" t="str">
        <f aca="false">IF(Lists!$A$9="","",Lists!$B$9)</f>
        <v>Short</v>
      </c>
      <c r="B42" s="43" t="str">
        <f aca="false">IF(Lists!$A$9="","",Lists!$A$9)</f>
        <v>S</v>
      </c>
      <c r="C42" s="44" t="n">
        <f aca="false">IF($B42="","",COUNTIF(C$5:C$34,$B42))</f>
        <v>1</v>
      </c>
      <c r="D42" s="44" t="n">
        <f aca="false">IF($B42="","",COUNTIF(D$5:D$34,$B42))</f>
        <v>1</v>
      </c>
      <c r="E42" s="44" t="n">
        <f aca="false">IF($B42="","",COUNTIF(E$5:E$34,$B42))</f>
        <v>2</v>
      </c>
      <c r="F42" s="44" t="n">
        <f aca="false">IF($B42="","",COUNTIF(F$5:F$34,$B42))</f>
        <v>2</v>
      </c>
      <c r="G42" s="44" t="n">
        <f aca="false">IF($B42="","",COUNTIF(G$5:G$34,$B42))</f>
        <v>1</v>
      </c>
      <c r="H42" s="44" t="n">
        <f aca="false">IF($B42="","",COUNTIF(H$5:H$34,$B42))</f>
        <v>1</v>
      </c>
      <c r="I42" s="44" t="n">
        <f aca="false">IF($B42="","",COUNTIF(I$5:I$34,$B42))</f>
        <v>1</v>
      </c>
    </row>
    <row r="43" customFormat="false" ht="16.5" hidden="false" customHeight="true" outlineLevel="0" collapsed="false">
      <c r="A43" s="36" t="str">
        <f aca="false">IF(Lists!$A$10="","",Lists!$B$10)</f>
        <v>Day off</v>
      </c>
      <c r="B43" s="43" t="str">
        <f aca="false">IF(Lists!$A$10="","",Lists!$A$10)</f>
        <v>OFF</v>
      </c>
      <c r="C43" s="44" t="n">
        <f aca="false">IF($B43="","",COUNTIF(C$5:C$34,$B43))</f>
        <v>3</v>
      </c>
      <c r="D43" s="44" t="n">
        <f aca="false">IF($B43="","",COUNTIF(D$5:D$34,$B43))</f>
        <v>2</v>
      </c>
      <c r="E43" s="44" t="n">
        <f aca="false">IF($B43="","",COUNTIF(E$5:E$34,$B43))</f>
        <v>3</v>
      </c>
      <c r="F43" s="44" t="n">
        <f aca="false">IF($B43="","",COUNTIF(F$5:F$34,$B43))</f>
        <v>2</v>
      </c>
      <c r="G43" s="44" t="n">
        <f aca="false">IF($B43="","",COUNTIF(G$5:G$34,$B43))</f>
        <v>2</v>
      </c>
      <c r="H43" s="44" t="n">
        <f aca="false">IF($B43="","",COUNTIF(H$5:H$34,$B43))</f>
        <v>2</v>
      </c>
      <c r="I43" s="44" t="n">
        <f aca="false">IF($B43="","",COUNTIF(I$5:I$34,$B43))</f>
        <v>3</v>
      </c>
    </row>
    <row r="44" customFormat="false" ht="16.5" hidden="false" customHeight="true" outlineLevel="0" collapsed="false">
      <c r="A44" s="36" t="str">
        <f aca="false">IF(Lists!$A$11="","",Lists!$B$11)</f>
        <v>Paid time off</v>
      </c>
      <c r="B44" s="43" t="str">
        <f aca="false">IF(Lists!$A$11="","",Lists!$A$11)</f>
        <v>PTO</v>
      </c>
      <c r="C44" s="44" t="n">
        <f aca="false">IF($B44="","",COUNTIF(C$5:C$34,$B44))</f>
        <v>0</v>
      </c>
      <c r="D44" s="44" t="n">
        <f aca="false">IF($B44="","",COUNTIF(D$5:D$34,$B44))</f>
        <v>1</v>
      </c>
      <c r="E44" s="44" t="n">
        <f aca="false">IF($B44="","",COUNTIF(E$5:E$34,$B44))</f>
        <v>0</v>
      </c>
      <c r="F44" s="44" t="n">
        <f aca="false">IF($B44="","",COUNTIF(F$5:F$34,$B44))</f>
        <v>0</v>
      </c>
      <c r="G44" s="44" t="n">
        <f aca="false">IF($B44="","",COUNTIF(G$5:G$34,$B44))</f>
        <v>0</v>
      </c>
      <c r="H44" s="44" t="n">
        <f aca="false">IF($B44="","",COUNTIF(H$5:H$34,$B44))</f>
        <v>0</v>
      </c>
      <c r="I44" s="44" t="n">
        <f aca="false">IF($B44="","",COUNTIF(I$5:I$34,$B44))</f>
        <v>0</v>
      </c>
    </row>
    <row r="45" customFormat="false" ht="16.5" hidden="false" customHeight="true" outlineLevel="0" collapsed="false">
      <c r="A45" s="36" t="str">
        <f aca="false">IF(Lists!$A$12="","",Lists!$B$12)</f>
        <v>Sick leave</v>
      </c>
      <c r="B45" s="43" t="str">
        <f aca="false">IF(Lists!$A$12="","",Lists!$A$12)</f>
        <v>SICK</v>
      </c>
      <c r="C45" s="44" t="n">
        <f aca="false">IF($B45="","",COUNTIF(C$5:C$34,$B45))</f>
        <v>0</v>
      </c>
      <c r="D45" s="44" t="n">
        <f aca="false">IF($B45="","",COUNTIF(D$5:D$34,$B45))</f>
        <v>0</v>
      </c>
      <c r="E45" s="44" t="n">
        <f aca="false">IF($B45="","",COUNTIF(E$5:E$34,$B45))</f>
        <v>0</v>
      </c>
      <c r="F45" s="44" t="n">
        <f aca="false">IF($B45="","",COUNTIF(F$5:F$34,$B45))</f>
        <v>0</v>
      </c>
      <c r="G45" s="44" t="n">
        <f aca="false">IF($B45="","",COUNTIF(G$5:G$34,$B45))</f>
        <v>0</v>
      </c>
      <c r="H45" s="44" t="n">
        <f aca="false">IF($B45="","",COUNTIF(H$5:H$34,$B45))</f>
        <v>0</v>
      </c>
      <c r="I45" s="44" t="n">
        <f aca="false">IF($B45="","",COUNTIF(I$5:I$34,$B45))</f>
        <v>0</v>
      </c>
    </row>
    <row r="46" customFormat="false" ht="16.5" hidden="false" customHeight="true" outlineLevel="0" collapsed="false">
      <c r="A46" s="36" t="str">
        <f aca="false">IF(Lists!$A$13="","",Lists!$B$13)</f>
        <v/>
      </c>
      <c r="B46" s="43" t="str">
        <f aca="false">IF(Lists!$A$13="","",Lists!$A$13)</f>
        <v/>
      </c>
      <c r="C46" s="44" t="str">
        <f aca="false">IF($B46="","",COUNTIF(C$5:C$34,$B46))</f>
        <v/>
      </c>
      <c r="D46" s="44" t="str">
        <f aca="false">IF($B46="","",COUNTIF(D$5:D$34,$B46))</f>
        <v/>
      </c>
      <c r="E46" s="44" t="str">
        <f aca="false">IF($B46="","",COUNTIF(E$5:E$34,$B46))</f>
        <v/>
      </c>
      <c r="F46" s="44" t="str">
        <f aca="false">IF($B46="","",COUNTIF(F$5:F$34,$B46))</f>
        <v/>
      </c>
      <c r="G46" s="44" t="str">
        <f aca="false">IF($B46="","",COUNTIF(G$5:G$34,$B46))</f>
        <v/>
      </c>
      <c r="H46" s="44" t="str">
        <f aca="false">IF($B46="","",COUNTIF(H$5:H$34,$B46))</f>
        <v/>
      </c>
      <c r="I46" s="44" t="str">
        <f aca="false">IF($B46="","",COUNTIF(I$5:I$34,$B46))</f>
        <v/>
      </c>
    </row>
    <row r="47" customFormat="false" ht="16.5" hidden="false" customHeight="true" outlineLevel="0" collapsed="false">
      <c r="A47" s="36" t="str">
        <f aca="false">IF(Lists!$A$14="","",Lists!$B$14)</f>
        <v/>
      </c>
      <c r="B47" s="43" t="str">
        <f aca="false">IF(Lists!$A$14="","",Lists!$A$14)</f>
        <v/>
      </c>
      <c r="C47" s="44" t="str">
        <f aca="false">IF($B47="","",COUNTIF(C$5:C$34,$B47))</f>
        <v/>
      </c>
      <c r="D47" s="44" t="str">
        <f aca="false">IF($B47="","",COUNTIF(D$5:D$34,$B47))</f>
        <v/>
      </c>
      <c r="E47" s="44" t="str">
        <f aca="false">IF($B47="","",COUNTIF(E$5:E$34,$B47))</f>
        <v/>
      </c>
      <c r="F47" s="44" t="str">
        <f aca="false">IF($B47="","",COUNTIF(F$5:F$34,$B47))</f>
        <v/>
      </c>
      <c r="G47" s="44" t="str">
        <f aca="false">IF($B47="","",COUNTIF(G$5:G$34,$B47))</f>
        <v/>
      </c>
      <c r="H47" s="44" t="str">
        <f aca="false">IF($B47="","",COUNTIF(H$5:H$34,$B47))</f>
        <v/>
      </c>
      <c r="I47" s="44" t="str">
        <f aca="false">IF($B47="","",COUNTIF(I$5:I$34,$B47))</f>
        <v/>
      </c>
    </row>
    <row r="48" customFormat="false" ht="19.5" hidden="false" customHeight="true" outlineLevel="0" collapsed="false">
      <c r="A48" s="45" t="s">
        <v>65</v>
      </c>
      <c r="B48" s="46"/>
      <c r="C48" s="47" t="n">
        <f aca="false">SUMPRODUCT(COUNTIF(C$5:C$34,Lists!$A$5:$A$20)*(Lists!$G$5:$G$20="Yes"))</f>
        <v>7</v>
      </c>
      <c r="D48" s="47" t="n">
        <f aca="false">SUMPRODUCT(COUNTIF(D$5:D$34,Lists!$A$5:$A$20)*(Lists!$G$5:$G$20="Yes"))</f>
        <v>7</v>
      </c>
      <c r="E48" s="47" t="n">
        <f aca="false">SUMPRODUCT(COUNTIF(E$5:E$34,Lists!$A$5:$A$20)*(Lists!$G$5:$G$20="Yes"))</f>
        <v>7</v>
      </c>
      <c r="F48" s="47" t="n">
        <f aca="false">SUMPRODUCT(COUNTIF(F$5:F$34,Lists!$A$5:$A$20)*(Lists!$G$5:$G$20="Yes"))</f>
        <v>8</v>
      </c>
      <c r="G48" s="47" t="n">
        <f aca="false">SUMPRODUCT(COUNTIF(G$5:G$34,Lists!$A$5:$A$20)*(Lists!$G$5:$G$20="Yes"))</f>
        <v>8</v>
      </c>
      <c r="H48" s="47" t="n">
        <f aca="false">SUMPRODUCT(COUNTIF(H$5:H$34,Lists!$A$5:$A$20)*(Lists!$G$5:$G$20="Yes"))</f>
        <v>8</v>
      </c>
      <c r="I48" s="47" t="n">
        <f aca="false">SUMPRODUCT(COUNTIF(I$5:I$34,Lists!$A$5:$A$20)*(Lists!$G$5:$G$20="Yes"))</f>
        <v>7</v>
      </c>
    </row>
    <row r="49" customFormat="false" ht="19.5" hidden="false" customHeight="true" outlineLevel="0" collapsed="false">
      <c r="A49" s="45" t="s">
        <v>66</v>
      </c>
      <c r="B49" s="46"/>
      <c r="C49" s="48" t="n">
        <v>6</v>
      </c>
      <c r="D49" s="48" t="n">
        <v>6</v>
      </c>
      <c r="E49" s="48" t="n">
        <v>6</v>
      </c>
      <c r="F49" s="48" t="n">
        <v>6</v>
      </c>
      <c r="G49" s="48" t="n">
        <v>7</v>
      </c>
      <c r="H49" s="48" t="n">
        <v>7</v>
      </c>
      <c r="I49" s="48" t="n">
        <v>6</v>
      </c>
    </row>
    <row r="50" customFormat="false" ht="19.5" hidden="false" customHeight="true" outlineLevel="0" collapsed="false">
      <c r="A50" s="45" t="s">
        <v>67</v>
      </c>
      <c r="B50" s="46"/>
      <c r="C50" s="43" t="str">
        <f aca="false">IF(C49="","",IF(C48&lt;C49,"Short "&amp;(C49-C48),"OK"))</f>
        <v>OK</v>
      </c>
      <c r="D50" s="43" t="str">
        <f aca="false">IF(D49="","",IF(D48&lt;D49,"Short "&amp;(D49-D48),"OK"))</f>
        <v>OK</v>
      </c>
      <c r="E50" s="43" t="str">
        <f aca="false">IF(E49="","",IF(E48&lt;E49,"Short "&amp;(E49-E48),"OK"))</f>
        <v>OK</v>
      </c>
      <c r="F50" s="43" t="str">
        <f aca="false">IF(F49="","",IF(F48&lt;F49,"Short "&amp;(F49-F48),"OK"))</f>
        <v>OK</v>
      </c>
      <c r="G50" s="43" t="str">
        <f aca="false">IF(G49="","",IF(G48&lt;G49,"Short "&amp;(G49-G48),"OK"))</f>
        <v>OK</v>
      </c>
      <c r="H50" s="43" t="str">
        <f aca="false">IF(H49="","",IF(H48&lt;H49,"Short "&amp;(H49-H48),"OK"))</f>
        <v>OK</v>
      </c>
      <c r="I50" s="43" t="str">
        <f aca="false">IF(I49="","",IF(I48&lt;I49,"Short "&amp;(I49-I48),"OK"))</f>
        <v>OK</v>
      </c>
    </row>
    <row r="51" customFormat="false" ht="19.5" hidden="false" customHeight="true" outlineLevel="0" collapsed="false">
      <c r="A51" s="45" t="s">
        <v>68</v>
      </c>
      <c r="B51" s="46"/>
      <c r="C51" s="49" t="n">
        <f aca="false">SUMPRODUCT(SUMIF(Lists!$A$5:$A$20,C$5:C$34,Lists!$I$5:$I$20))</f>
        <v>50</v>
      </c>
      <c r="D51" s="49" t="n">
        <f aca="false">SUMPRODUCT(SUMIF(Lists!$A$5:$A$20,D$5:D$34,Lists!$I$5:$I$20))</f>
        <v>49.5</v>
      </c>
      <c r="E51" s="49" t="n">
        <f aca="false">SUMPRODUCT(SUMIF(Lists!$A$5:$A$20,E$5:E$34,Lists!$I$5:$I$20))</f>
        <v>46</v>
      </c>
      <c r="F51" s="49" t="n">
        <f aca="false">SUMPRODUCT(SUMIF(Lists!$A$5:$A$20,F$5:F$34,Lists!$I$5:$I$20))</f>
        <v>54.5</v>
      </c>
      <c r="G51" s="49" t="n">
        <f aca="false">SUMPRODUCT(SUMIF(Lists!$A$5:$A$20,G$5:G$34,Lists!$I$5:$I$20))</f>
        <v>57.5</v>
      </c>
      <c r="H51" s="49" t="n">
        <f aca="false">SUMPRODUCT(SUMIF(Lists!$A$5:$A$20,H$5:H$34,Lists!$I$5:$I$20))</f>
        <v>57.5</v>
      </c>
      <c r="I51" s="49" t="n">
        <f aca="false">SUMPRODUCT(SUMIF(Lists!$A$5:$A$20,I$5:I$34,Lists!$I$5:$I$20))</f>
        <v>50</v>
      </c>
    </row>
  </sheetData>
  <conditionalFormatting sqref="O5:O34">
    <cfRule type="containsText" priority="2" operator="containsText" aboveAverage="0" equalAverage="0" bottom="0" percent="0" rank="0" text="Check code" dxfId="0">
      <formula>NOT(ISERROR(SEARCH("Check code",O5)))</formula>
    </cfRule>
    <cfRule type="containsText" priority="3" operator="containsText" aboveAverage="0" equalAverage="0" bottom="0" percent="0" rank="0" text="Overtime" dxfId="0">
      <formula>NOT(ISERROR(SEARCH("Overtime",O5)))</formula>
    </cfRule>
    <cfRule type="containsText" priority="4" operator="containsText" aboveAverage="0" equalAverage="0" bottom="0" percent="0" rank="0" text="No day off" dxfId="1">
      <formula>NOT(ISERROR(SEARCH("No day off",O5)))</formula>
    </cfRule>
    <cfRule type="containsText" priority="5" operator="containsText" aboveAverage="0" equalAverage="0" bottom="0" percent="0" rank="0" text="OK" dxfId="2">
      <formula>NOT(ISERROR(SEARCH("OK",O5)))</formula>
    </cfRule>
  </conditionalFormatting>
  <conditionalFormatting sqref="C5:I34">
    <cfRule type="expression" priority="6" aboveAverage="0" equalAverage="0" bottom="0" percent="0" rank="0" text="" dxfId="3">
      <formula>OR(C5="OFF",C5="")</formula>
    </cfRule>
    <cfRule type="expression" priority="7" aboveAverage="0" equalAverage="0" bottom="0" percent="0" rank="0" text="" dxfId="4">
      <formula>COUNTIFS(Lists!$A$5:$A$20,C5,Lists!$G$5:$G$20,"Yes")&gt;0</formula>
    </cfRule>
  </conditionalFormatting>
  <conditionalFormatting sqref="C4:I4">
    <cfRule type="expression" priority="8" aboveAverage="0" equalAverage="0" bottom="0" percent="0" rank="0" text="" dxfId="5">
      <formula>WEEKDAY(C$4,2)&gt;5</formula>
    </cfRule>
  </conditionalFormatting>
  <conditionalFormatting sqref="C50:I50">
    <cfRule type="containsText" priority="9" operator="containsText" aboveAverage="0" equalAverage="0" bottom="0" percent="0" rank="0" text="Short" dxfId="0">
      <formula>NOT(ISERROR(SEARCH("Short",C50)))</formula>
    </cfRule>
    <cfRule type="containsText" priority="10" operator="containsText" aboveAverage="0" equalAverage="0" bottom="0" percent="0" rank="0" text="OK" dxfId="2">
      <formula>NOT(ISERROR(SEARCH("OK",C50)))</formula>
    </cfRule>
  </conditionalFormatting>
  <dataValidations count="3">
    <dataValidation allowBlank="true" error="Enter a date, for example 2026-11-02." errorStyle="stop" errorTitle="Check this value" operator="greaterThan" showDropDown="false" showErrorMessage="true" showInputMessage="false" sqref="B3" type="date">
      <formula1>36526</formula1>
      <formula2>0</formula2>
    </dataValidation>
    <dataValidation allowBlank="true" error="Choose a shift code from the dropdown. Add new codes to the shift table on the Lists sheet." errorStyle="stop" errorTitle="Pick from the list" operator="between" showDropDown="false" showErrorMessage="true" showInputMessage="false" sqref="C5:I34" type="list">
      <formula1>Lists!$A$5:$A$20</formula1>
      <formula2>0</formula2>
    </dataValidation>
    <dataValidation allowBlank="true" error="Enter how many people you need on shift that day." errorStyle="stop" errorTitle="Check this value" operator="between" showDropDown="false" showErrorMessage="true" showInputMessage="false" sqref="C49:I49" type="whole">
      <formula1>0</formula1>
      <formula2>500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7A5A"/>
    <pageSetUpPr fitToPage="true"/>
  </sheetPr>
  <dimension ref="A1:E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16"/>
    <col collapsed="false" customWidth="true" hidden="false" outlineLevel="0" max="4" min="4" style="0" width="14"/>
    <col collapsed="false" customWidth="true" hidden="false" outlineLevel="0" max="5" min="5" style="0" width="34"/>
  </cols>
  <sheetData>
    <row r="1" customFormat="false" ht="33.75" hidden="false" customHeight="true" outlineLevel="0" collapsed="false">
      <c r="A1" s="1" t="s">
        <v>39</v>
      </c>
      <c r="B1" s="2"/>
      <c r="C1" s="2"/>
      <c r="D1" s="2"/>
      <c r="E1" s="2"/>
    </row>
    <row r="2" customFormat="false" ht="21.75" hidden="false" customHeight="true" outlineLevel="0" collapsed="false">
      <c r="A2" s="28" t="s">
        <v>69</v>
      </c>
      <c r="B2" s="29"/>
      <c r="C2" s="29"/>
      <c r="D2" s="29"/>
      <c r="E2" s="29"/>
    </row>
    <row r="3" customFormat="false" ht="9.75" hidden="false" customHeight="true" outlineLevel="0" collapsed="false"/>
    <row r="4" customFormat="false" ht="30" hidden="false" customHeight="true" outlineLevel="0" collapsed="false">
      <c r="A4" s="32" t="s">
        <v>47</v>
      </c>
      <c r="B4" s="32" t="s">
        <v>48</v>
      </c>
      <c r="C4" s="34" t="s">
        <v>70</v>
      </c>
      <c r="D4" s="34" t="s">
        <v>71</v>
      </c>
      <c r="E4" s="32" t="s">
        <v>6</v>
      </c>
    </row>
    <row r="5" customFormat="false" ht="18.75" hidden="false" customHeight="true" outlineLevel="0" collapsed="false">
      <c r="A5" s="50" t="s">
        <v>72</v>
      </c>
      <c r="B5" s="50" t="s">
        <v>73</v>
      </c>
      <c r="C5" s="51" t="n">
        <v>40</v>
      </c>
      <c r="D5" s="52" t="n">
        <v>24</v>
      </c>
      <c r="E5" s="53"/>
    </row>
    <row r="6" customFormat="false" ht="18.75" hidden="false" customHeight="true" outlineLevel="0" collapsed="false">
      <c r="A6" s="50" t="s">
        <v>74</v>
      </c>
      <c r="B6" s="50" t="s">
        <v>75</v>
      </c>
      <c r="C6" s="51" t="n">
        <v>40</v>
      </c>
      <c r="D6" s="52" t="n">
        <v>19.5</v>
      </c>
      <c r="E6" s="53"/>
    </row>
    <row r="7" customFormat="false" ht="18.75" hidden="false" customHeight="true" outlineLevel="0" collapsed="false">
      <c r="A7" s="50" t="s">
        <v>76</v>
      </c>
      <c r="B7" s="50" t="s">
        <v>75</v>
      </c>
      <c r="C7" s="51" t="n">
        <v>40</v>
      </c>
      <c r="D7" s="52" t="n">
        <v>18.75</v>
      </c>
      <c r="E7" s="53"/>
    </row>
    <row r="8" customFormat="false" ht="18.75" hidden="false" customHeight="true" outlineLevel="0" collapsed="false">
      <c r="A8" s="50" t="s">
        <v>77</v>
      </c>
      <c r="B8" s="50" t="s">
        <v>78</v>
      </c>
      <c r="C8" s="51" t="n">
        <v>40</v>
      </c>
      <c r="D8" s="52" t="n">
        <v>15.5</v>
      </c>
      <c r="E8" s="53"/>
    </row>
    <row r="9" customFormat="false" ht="18.75" hidden="false" customHeight="true" outlineLevel="0" collapsed="false">
      <c r="A9" s="50" t="s">
        <v>79</v>
      </c>
      <c r="B9" s="50" t="s">
        <v>78</v>
      </c>
      <c r="C9" s="51" t="n">
        <v>40</v>
      </c>
      <c r="D9" s="52" t="n">
        <v>15.5</v>
      </c>
      <c r="E9" s="53"/>
    </row>
    <row r="10" customFormat="false" ht="18.75" hidden="false" customHeight="true" outlineLevel="0" collapsed="false">
      <c r="A10" s="50" t="s">
        <v>80</v>
      </c>
      <c r="B10" s="50" t="s">
        <v>78</v>
      </c>
      <c r="C10" s="51" t="n">
        <v>40</v>
      </c>
      <c r="D10" s="52" t="n">
        <v>15.5</v>
      </c>
      <c r="E10" s="53"/>
    </row>
    <row r="11" customFormat="false" ht="18.75" hidden="false" customHeight="true" outlineLevel="0" collapsed="false">
      <c r="A11" s="50" t="s">
        <v>81</v>
      </c>
      <c r="B11" s="50" t="s">
        <v>82</v>
      </c>
      <c r="C11" s="51" t="n">
        <v>40</v>
      </c>
      <c r="D11" s="52" t="n">
        <v>15</v>
      </c>
      <c r="E11" s="53"/>
    </row>
    <row r="12" customFormat="false" ht="18.75" hidden="false" customHeight="true" outlineLevel="0" collapsed="false">
      <c r="A12" s="50" t="s">
        <v>83</v>
      </c>
      <c r="B12" s="50" t="s">
        <v>84</v>
      </c>
      <c r="C12" s="51" t="n">
        <v>40</v>
      </c>
      <c r="D12" s="52" t="n">
        <v>15</v>
      </c>
      <c r="E12" s="53"/>
    </row>
    <row r="13" customFormat="false" ht="18.75" hidden="false" customHeight="true" outlineLevel="0" collapsed="false">
      <c r="A13" s="50" t="s">
        <v>85</v>
      </c>
      <c r="B13" s="50" t="s">
        <v>78</v>
      </c>
      <c r="C13" s="51" t="n">
        <v>40</v>
      </c>
      <c r="D13" s="52" t="n">
        <v>15.5</v>
      </c>
      <c r="E13" s="53"/>
    </row>
    <row r="14" customFormat="false" ht="18.75" hidden="false" customHeight="true" outlineLevel="0" collapsed="false">
      <c r="A14" s="50" t="s">
        <v>86</v>
      </c>
      <c r="B14" s="50" t="s">
        <v>75</v>
      </c>
      <c r="C14" s="51" t="n">
        <v>40</v>
      </c>
      <c r="D14" s="52" t="n">
        <v>18.75</v>
      </c>
      <c r="E14" s="53"/>
    </row>
    <row r="15" customFormat="false" ht="18.75" hidden="false" customHeight="true" outlineLevel="0" collapsed="false">
      <c r="A15" s="50"/>
      <c r="B15" s="50"/>
      <c r="C15" s="51"/>
      <c r="D15" s="52"/>
      <c r="E15" s="53"/>
    </row>
    <row r="16" customFormat="false" ht="18.75" hidden="false" customHeight="true" outlineLevel="0" collapsed="false">
      <c r="A16" s="50"/>
      <c r="B16" s="50"/>
      <c r="C16" s="51"/>
      <c r="D16" s="52"/>
      <c r="E16" s="53"/>
    </row>
    <row r="17" customFormat="false" ht="18.75" hidden="false" customHeight="true" outlineLevel="0" collapsed="false">
      <c r="A17" s="50"/>
      <c r="B17" s="50"/>
      <c r="C17" s="51"/>
      <c r="D17" s="52"/>
      <c r="E17" s="53"/>
    </row>
    <row r="18" customFormat="false" ht="18.75" hidden="false" customHeight="true" outlineLevel="0" collapsed="false">
      <c r="A18" s="50"/>
      <c r="B18" s="50"/>
      <c r="C18" s="51"/>
      <c r="D18" s="52"/>
      <c r="E18" s="53"/>
    </row>
    <row r="19" customFormat="false" ht="18.75" hidden="false" customHeight="true" outlineLevel="0" collapsed="false">
      <c r="A19" s="50"/>
      <c r="B19" s="50"/>
      <c r="C19" s="51"/>
      <c r="D19" s="52"/>
      <c r="E19" s="53"/>
    </row>
    <row r="20" customFormat="false" ht="18.75" hidden="false" customHeight="true" outlineLevel="0" collapsed="false">
      <c r="A20" s="50"/>
      <c r="B20" s="50"/>
      <c r="C20" s="51"/>
      <c r="D20" s="52"/>
      <c r="E20" s="53"/>
    </row>
    <row r="21" customFormat="false" ht="18.75" hidden="false" customHeight="true" outlineLevel="0" collapsed="false">
      <c r="A21" s="50"/>
      <c r="B21" s="50"/>
      <c r="C21" s="51"/>
      <c r="D21" s="52"/>
      <c r="E21" s="53"/>
    </row>
    <row r="22" customFormat="false" ht="18.75" hidden="false" customHeight="true" outlineLevel="0" collapsed="false">
      <c r="A22" s="50"/>
      <c r="B22" s="50"/>
      <c r="C22" s="51"/>
      <c r="D22" s="52"/>
      <c r="E22" s="53"/>
    </row>
    <row r="23" customFormat="false" ht="18.75" hidden="false" customHeight="true" outlineLevel="0" collapsed="false">
      <c r="A23" s="50"/>
      <c r="B23" s="50"/>
      <c r="C23" s="51"/>
      <c r="D23" s="52"/>
      <c r="E23" s="53"/>
    </row>
    <row r="24" customFormat="false" ht="18.75" hidden="false" customHeight="true" outlineLevel="0" collapsed="false">
      <c r="A24" s="50"/>
      <c r="B24" s="50"/>
      <c r="C24" s="51"/>
      <c r="D24" s="52"/>
      <c r="E24" s="53"/>
    </row>
    <row r="25" customFormat="false" ht="18.75" hidden="false" customHeight="true" outlineLevel="0" collapsed="false">
      <c r="A25" s="50"/>
      <c r="B25" s="50"/>
      <c r="C25" s="51"/>
      <c r="D25" s="52"/>
      <c r="E25" s="53"/>
    </row>
    <row r="26" customFormat="false" ht="18.75" hidden="false" customHeight="true" outlineLevel="0" collapsed="false">
      <c r="A26" s="50"/>
      <c r="B26" s="50"/>
      <c r="C26" s="51"/>
      <c r="D26" s="52"/>
      <c r="E26" s="53"/>
    </row>
    <row r="27" customFormat="false" ht="18.75" hidden="false" customHeight="true" outlineLevel="0" collapsed="false">
      <c r="A27" s="50"/>
      <c r="B27" s="50"/>
      <c r="C27" s="51"/>
      <c r="D27" s="52"/>
      <c r="E27" s="53"/>
    </row>
    <row r="28" customFormat="false" ht="18.75" hidden="false" customHeight="true" outlineLevel="0" collapsed="false">
      <c r="A28" s="50"/>
      <c r="B28" s="50"/>
      <c r="C28" s="51"/>
      <c r="D28" s="52"/>
      <c r="E28" s="53"/>
    </row>
    <row r="29" customFormat="false" ht="18.75" hidden="false" customHeight="true" outlineLevel="0" collapsed="false">
      <c r="A29" s="50"/>
      <c r="B29" s="50"/>
      <c r="C29" s="51"/>
      <c r="D29" s="52"/>
      <c r="E29" s="53"/>
    </row>
    <row r="30" customFormat="false" ht="18.75" hidden="false" customHeight="true" outlineLevel="0" collapsed="false">
      <c r="A30" s="50"/>
      <c r="B30" s="50"/>
      <c r="C30" s="51"/>
      <c r="D30" s="52"/>
      <c r="E30" s="53"/>
    </row>
    <row r="31" customFormat="false" ht="18.75" hidden="false" customHeight="true" outlineLevel="0" collapsed="false">
      <c r="A31" s="50"/>
      <c r="B31" s="50"/>
      <c r="C31" s="51"/>
      <c r="D31" s="52"/>
      <c r="E31" s="53"/>
    </row>
    <row r="32" customFormat="false" ht="18.75" hidden="false" customHeight="true" outlineLevel="0" collapsed="false">
      <c r="A32" s="50"/>
      <c r="B32" s="50"/>
      <c r="C32" s="51"/>
      <c r="D32" s="52"/>
      <c r="E32" s="53"/>
    </row>
    <row r="33" customFormat="false" ht="18.75" hidden="false" customHeight="true" outlineLevel="0" collapsed="false">
      <c r="A33" s="50"/>
      <c r="B33" s="50"/>
      <c r="C33" s="51"/>
      <c r="D33" s="52"/>
      <c r="E33" s="53"/>
    </row>
    <row r="34" customFormat="false" ht="18.75" hidden="false" customHeight="true" outlineLevel="0" collapsed="false">
      <c r="A34" s="50"/>
      <c r="B34" s="50"/>
      <c r="C34" s="51"/>
      <c r="D34" s="52"/>
      <c r="E34" s="53"/>
    </row>
  </sheetData>
  <dataValidations count="2">
    <dataValidation allowBlank="true" error="Choose a value from the dropdown. You can edit the choices on the Lists sheet." errorStyle="stop" errorTitle="Pick from the list" operator="between" showDropDown="false" showErrorMessage="true" showInputMessage="false" sqref="B5:B34" type="list">
      <formula1>Lists!$K$5:$K$20</formula1>
      <formula2>0</formula2>
    </dataValidation>
    <dataValidation allowBlank="true" error="Enter weekly hours, for example 40." errorStyle="stop" errorTitle="Check this value" operator="between" showDropDown="false" showErrorMessage="true" showInputMessage="false" sqref="C5:C34" type="decimal">
      <formula1>0</formula1>
      <formula2>168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L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6"/>
    <col collapsed="false" customWidth="true" hidden="false" outlineLevel="0" max="4" min="3" style="0" width="12"/>
    <col collapsed="false" customWidth="true" hidden="false" outlineLevel="0" max="7" min="5" style="0" width="10"/>
    <col collapsed="false" customWidth="true" hidden="false" outlineLevel="0" max="9" min="8" style="0" width="11"/>
    <col collapsed="false" customWidth="true" hidden="false" outlineLevel="0" max="10" min="10" style="0" width="3"/>
    <col collapsed="false" customWidth="true" hidden="false" outlineLevel="0" max="11" min="11" style="0" width="16"/>
    <col collapsed="false" customWidth="true" hidden="false" outlineLevel="0" max="12" min="12" style="0" width="10"/>
  </cols>
  <sheetData>
    <row r="1" customFormat="false" ht="33.75" hidden="false" customHeight="true" outlineLevel="0" collapsed="false">
      <c r="A1" s="1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1.75" hidden="false" customHeight="true" outlineLevel="0" collapsed="false">
      <c r="A2" s="28" t="s">
        <v>87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customFormat="false" ht="9.75" hidden="false" customHeight="true" outlineLevel="0" collapsed="false"/>
    <row r="4" customFormat="false" ht="30" hidden="false" customHeight="true" outlineLevel="0" collapsed="false">
      <c r="A4" s="32" t="s">
        <v>64</v>
      </c>
      <c r="B4" s="32" t="s">
        <v>88</v>
      </c>
      <c r="C4" s="32" t="s">
        <v>89</v>
      </c>
      <c r="D4" s="32" t="s">
        <v>90</v>
      </c>
      <c r="E4" s="34" t="s">
        <v>91</v>
      </c>
      <c r="F4" s="34" t="s">
        <v>92</v>
      </c>
      <c r="G4" s="32" t="s">
        <v>93</v>
      </c>
      <c r="H4" s="34" t="s">
        <v>50</v>
      </c>
      <c r="I4" s="34" t="s">
        <v>49</v>
      </c>
      <c r="K4" s="32" t="s">
        <v>94</v>
      </c>
      <c r="L4" s="32" t="s">
        <v>95</v>
      </c>
    </row>
    <row r="5" customFormat="false" ht="15" hidden="false" customHeight="false" outlineLevel="0" collapsed="false">
      <c r="A5" s="54" t="s">
        <v>57</v>
      </c>
      <c r="B5" s="50" t="s">
        <v>96</v>
      </c>
      <c r="C5" s="55" t="n">
        <v>0.25</v>
      </c>
      <c r="D5" s="55" t="n">
        <v>0.583333333333333</v>
      </c>
      <c r="E5" s="56" t="n">
        <v>30</v>
      </c>
      <c r="F5" s="57"/>
      <c r="G5" s="58" t="s">
        <v>97</v>
      </c>
      <c r="H5" s="59" t="n">
        <f aca="false">IF(A5="",0,IF(AND(ISNUMBER(C5),ISNUMBER(D5)),ROUND(MOD(D5-C5,1)*24-N(E5)/60,2),N(F5)))</f>
        <v>7.5</v>
      </c>
      <c r="I5" s="59" t="n">
        <f aca="false">IF(G5="Yes",H5,0)</f>
        <v>7.5</v>
      </c>
      <c r="K5" s="50" t="s">
        <v>73</v>
      </c>
      <c r="L5" s="50" t="s">
        <v>97</v>
      </c>
    </row>
    <row r="6" customFormat="false" ht="15" hidden="false" customHeight="false" outlineLevel="0" collapsed="false">
      <c r="A6" s="54" t="s">
        <v>55</v>
      </c>
      <c r="B6" s="50" t="s">
        <v>34</v>
      </c>
      <c r="C6" s="55" t="n">
        <v>0.375</v>
      </c>
      <c r="D6" s="55" t="n">
        <v>0.729166666666667</v>
      </c>
      <c r="E6" s="56" t="n">
        <v>30</v>
      </c>
      <c r="F6" s="57"/>
      <c r="G6" s="58" t="s">
        <v>97</v>
      </c>
      <c r="H6" s="59" t="n">
        <f aca="false">IF(A6="",0,IF(AND(ISNUMBER(C6),ISNUMBER(D6)),ROUND(MOD(D6-C6,1)*24-N(E6)/60,2),N(F6)))</f>
        <v>8</v>
      </c>
      <c r="I6" s="59" t="n">
        <f aca="false">IF(G6="Yes",H6,0)</f>
        <v>8</v>
      </c>
      <c r="K6" s="50" t="s">
        <v>75</v>
      </c>
      <c r="L6" s="50" t="s">
        <v>98</v>
      </c>
    </row>
    <row r="7" customFormat="false" ht="15" hidden="false" customHeight="false" outlineLevel="0" collapsed="false">
      <c r="A7" s="54" t="s">
        <v>58</v>
      </c>
      <c r="B7" s="50" t="s">
        <v>99</v>
      </c>
      <c r="C7" s="55" t="n">
        <v>0.583333333333333</v>
      </c>
      <c r="D7" s="55" t="n">
        <v>0.916666666666667</v>
      </c>
      <c r="E7" s="56" t="n">
        <v>30</v>
      </c>
      <c r="F7" s="57"/>
      <c r="G7" s="58" t="s">
        <v>97</v>
      </c>
      <c r="H7" s="59" t="n">
        <f aca="false">IF(A7="",0,IF(AND(ISNUMBER(C7),ISNUMBER(D7)),ROUND(MOD(D7-C7,1)*24-N(E7)/60,2),N(F7)))</f>
        <v>7.5</v>
      </c>
      <c r="I7" s="59" t="n">
        <f aca="false">IF(G7="Yes",H7,0)</f>
        <v>7.5</v>
      </c>
      <c r="K7" s="50" t="s">
        <v>78</v>
      </c>
    </row>
    <row r="8" customFormat="false" ht="15" hidden="false" customHeight="false" outlineLevel="0" collapsed="false">
      <c r="A8" s="54" t="s">
        <v>61</v>
      </c>
      <c r="B8" s="50" t="s">
        <v>100</v>
      </c>
      <c r="C8" s="55" t="n">
        <v>0.916666666666667</v>
      </c>
      <c r="D8" s="55" t="n">
        <v>0.25</v>
      </c>
      <c r="E8" s="56" t="n">
        <v>30</v>
      </c>
      <c r="F8" s="57"/>
      <c r="G8" s="58" t="s">
        <v>97</v>
      </c>
      <c r="H8" s="59" t="n">
        <f aca="false">IF(A8="",0,IF(AND(ISNUMBER(C8),ISNUMBER(D8)),ROUND(MOD(D8-C8,1)*24-N(E8)/60,2),N(F8)))</f>
        <v>7.5</v>
      </c>
      <c r="I8" s="59" t="n">
        <f aca="false">IF(G8="Yes",H8,0)</f>
        <v>7.5</v>
      </c>
      <c r="K8" s="50" t="s">
        <v>82</v>
      </c>
    </row>
    <row r="9" customFormat="false" ht="15" hidden="false" customHeight="false" outlineLevel="0" collapsed="false">
      <c r="A9" s="54" t="s">
        <v>59</v>
      </c>
      <c r="B9" s="50" t="s">
        <v>101</v>
      </c>
      <c r="C9" s="55" t="n">
        <v>0.416666666666667</v>
      </c>
      <c r="D9" s="55" t="n">
        <v>0.583333333333333</v>
      </c>
      <c r="E9" s="56" t="n">
        <v>0</v>
      </c>
      <c r="F9" s="57"/>
      <c r="G9" s="58" t="s">
        <v>97</v>
      </c>
      <c r="H9" s="59" t="n">
        <f aca="false">IF(A9="",0,IF(AND(ISNUMBER(C9),ISNUMBER(D9)),ROUND(MOD(D9-C9,1)*24-N(E9)/60,2),N(F9)))</f>
        <v>4</v>
      </c>
      <c r="I9" s="59" t="n">
        <f aca="false">IF(G9="Yes",H9,0)</f>
        <v>4</v>
      </c>
      <c r="K9" s="50" t="s">
        <v>84</v>
      </c>
    </row>
    <row r="10" customFormat="false" ht="15" hidden="false" customHeight="false" outlineLevel="0" collapsed="false">
      <c r="A10" s="54" t="s">
        <v>56</v>
      </c>
      <c r="B10" s="50" t="s">
        <v>102</v>
      </c>
      <c r="C10" s="55"/>
      <c r="D10" s="55"/>
      <c r="E10" s="56"/>
      <c r="F10" s="57"/>
      <c r="G10" s="58" t="s">
        <v>98</v>
      </c>
      <c r="H10" s="59" t="n">
        <f aca="false">IF(A10="",0,IF(AND(ISNUMBER(C10),ISNUMBER(D10)),ROUND(MOD(D10-C10,1)*24-N(E10)/60,2),N(F10)))</f>
        <v>0</v>
      </c>
      <c r="I10" s="59" t="n">
        <f aca="false">IF(G10="Yes",H10,0)</f>
        <v>0</v>
      </c>
      <c r="K10" s="50" t="s">
        <v>103</v>
      </c>
    </row>
    <row r="11" customFormat="false" ht="15" hidden="false" customHeight="false" outlineLevel="0" collapsed="false">
      <c r="A11" s="54" t="s">
        <v>60</v>
      </c>
      <c r="B11" s="50" t="s">
        <v>104</v>
      </c>
      <c r="C11" s="55"/>
      <c r="D11" s="55"/>
      <c r="E11" s="56"/>
      <c r="F11" s="57" t="n">
        <v>8</v>
      </c>
      <c r="G11" s="58" t="s">
        <v>98</v>
      </c>
      <c r="H11" s="59" t="n">
        <f aca="false">IF(A11="",0,IF(AND(ISNUMBER(C11),ISNUMBER(D11)),ROUND(MOD(D11-C11,1)*24-N(E11)/60,2),N(F11)))</f>
        <v>8</v>
      </c>
      <c r="I11" s="59" t="n">
        <f aca="false">IF(G11="Yes",H11,0)</f>
        <v>0</v>
      </c>
      <c r="K11" s="50"/>
    </row>
    <row r="12" customFormat="false" ht="15" hidden="false" customHeight="false" outlineLevel="0" collapsed="false">
      <c r="A12" s="54" t="s">
        <v>105</v>
      </c>
      <c r="B12" s="50" t="s">
        <v>106</v>
      </c>
      <c r="C12" s="55"/>
      <c r="D12" s="55"/>
      <c r="E12" s="56"/>
      <c r="F12" s="57" t="n">
        <v>8</v>
      </c>
      <c r="G12" s="58" t="s">
        <v>98</v>
      </c>
      <c r="H12" s="59" t="n">
        <f aca="false">IF(A12="",0,IF(AND(ISNUMBER(C12),ISNUMBER(D12)),ROUND(MOD(D12-C12,1)*24-N(E12)/60,2),N(F12)))</f>
        <v>8</v>
      </c>
      <c r="I12" s="59" t="n">
        <f aca="false">IF(G12="Yes",H12,0)</f>
        <v>0</v>
      </c>
      <c r="K12" s="50"/>
    </row>
    <row r="13" customFormat="false" ht="15" hidden="false" customHeight="false" outlineLevel="0" collapsed="false">
      <c r="A13" s="54"/>
      <c r="B13" s="50"/>
      <c r="C13" s="55"/>
      <c r="D13" s="55"/>
      <c r="E13" s="56"/>
      <c r="F13" s="57"/>
      <c r="G13" s="58"/>
      <c r="H13" s="59" t="n">
        <f aca="false">IF(A13="",0,IF(AND(ISNUMBER(C13),ISNUMBER(D13)),ROUND(MOD(D13-C13,1)*24-N(E13)/60,2),N(F13)))</f>
        <v>0</v>
      </c>
      <c r="I13" s="59" t="n">
        <f aca="false">IF(G13="Yes",H13,0)</f>
        <v>0</v>
      </c>
      <c r="K13" s="50"/>
    </row>
    <row r="14" customFormat="false" ht="15" hidden="false" customHeight="false" outlineLevel="0" collapsed="false">
      <c r="A14" s="54"/>
      <c r="B14" s="50"/>
      <c r="C14" s="55"/>
      <c r="D14" s="55"/>
      <c r="E14" s="56"/>
      <c r="F14" s="57"/>
      <c r="G14" s="58"/>
      <c r="H14" s="59" t="n">
        <f aca="false">IF(A14="",0,IF(AND(ISNUMBER(C14),ISNUMBER(D14)),ROUND(MOD(D14-C14,1)*24-N(E14)/60,2),N(F14)))</f>
        <v>0</v>
      </c>
      <c r="I14" s="59" t="n">
        <f aca="false">IF(G14="Yes",H14,0)</f>
        <v>0</v>
      </c>
      <c r="K14" s="50"/>
    </row>
    <row r="15" customFormat="false" ht="15" hidden="false" customHeight="false" outlineLevel="0" collapsed="false">
      <c r="A15" s="54"/>
      <c r="B15" s="50"/>
      <c r="C15" s="55"/>
      <c r="D15" s="55"/>
      <c r="E15" s="56"/>
      <c r="F15" s="57"/>
      <c r="G15" s="58"/>
      <c r="H15" s="59" t="n">
        <f aca="false">IF(A15="",0,IF(AND(ISNUMBER(C15),ISNUMBER(D15)),ROUND(MOD(D15-C15,1)*24-N(E15)/60,2),N(F15)))</f>
        <v>0</v>
      </c>
      <c r="I15" s="59" t="n">
        <f aca="false">IF(G15="Yes",H15,0)</f>
        <v>0</v>
      </c>
      <c r="K15" s="50"/>
    </row>
    <row r="16" customFormat="false" ht="15" hidden="false" customHeight="false" outlineLevel="0" collapsed="false">
      <c r="A16" s="54"/>
      <c r="B16" s="50"/>
      <c r="C16" s="55"/>
      <c r="D16" s="55"/>
      <c r="E16" s="56"/>
      <c r="F16" s="57"/>
      <c r="G16" s="58"/>
      <c r="H16" s="59" t="n">
        <f aca="false">IF(A16="",0,IF(AND(ISNUMBER(C16),ISNUMBER(D16)),ROUND(MOD(D16-C16,1)*24-N(E16)/60,2),N(F16)))</f>
        <v>0</v>
      </c>
      <c r="I16" s="59" t="n">
        <f aca="false">IF(G16="Yes",H16,0)</f>
        <v>0</v>
      </c>
      <c r="K16" s="50"/>
    </row>
    <row r="17" customFormat="false" ht="15" hidden="false" customHeight="false" outlineLevel="0" collapsed="false">
      <c r="A17" s="54"/>
      <c r="B17" s="50"/>
      <c r="C17" s="55"/>
      <c r="D17" s="55"/>
      <c r="E17" s="56"/>
      <c r="F17" s="57"/>
      <c r="G17" s="58"/>
      <c r="H17" s="59" t="n">
        <f aca="false">IF(A17="",0,IF(AND(ISNUMBER(C17),ISNUMBER(D17)),ROUND(MOD(D17-C17,1)*24-N(E17)/60,2),N(F17)))</f>
        <v>0</v>
      </c>
      <c r="I17" s="59" t="n">
        <f aca="false">IF(G17="Yes",H17,0)</f>
        <v>0</v>
      </c>
      <c r="K17" s="50"/>
    </row>
    <row r="18" customFormat="false" ht="15" hidden="false" customHeight="false" outlineLevel="0" collapsed="false">
      <c r="A18" s="54"/>
      <c r="B18" s="50"/>
      <c r="C18" s="55"/>
      <c r="D18" s="55"/>
      <c r="E18" s="56"/>
      <c r="F18" s="57"/>
      <c r="G18" s="58"/>
      <c r="H18" s="59" t="n">
        <f aca="false">IF(A18="",0,IF(AND(ISNUMBER(C18),ISNUMBER(D18)),ROUND(MOD(D18-C18,1)*24-N(E18)/60,2),N(F18)))</f>
        <v>0</v>
      </c>
      <c r="I18" s="59" t="n">
        <f aca="false">IF(G18="Yes",H18,0)</f>
        <v>0</v>
      </c>
      <c r="K18" s="50"/>
    </row>
    <row r="19" customFormat="false" ht="15" hidden="false" customHeight="false" outlineLevel="0" collapsed="false">
      <c r="A19" s="54"/>
      <c r="B19" s="50"/>
      <c r="C19" s="55"/>
      <c r="D19" s="55"/>
      <c r="E19" s="56"/>
      <c r="F19" s="57"/>
      <c r="G19" s="58"/>
      <c r="H19" s="59" t="n">
        <f aca="false">IF(A19="",0,IF(AND(ISNUMBER(C19),ISNUMBER(D19)),ROUND(MOD(D19-C19,1)*24-N(E19)/60,2),N(F19)))</f>
        <v>0</v>
      </c>
      <c r="I19" s="59" t="n">
        <f aca="false">IF(G19="Yes",H19,0)</f>
        <v>0</v>
      </c>
      <c r="K19" s="50"/>
    </row>
    <row r="20" customFormat="false" ht="15" hidden="false" customHeight="false" outlineLevel="0" collapsed="false">
      <c r="A20" s="54"/>
      <c r="B20" s="50"/>
      <c r="C20" s="55"/>
      <c r="D20" s="55"/>
      <c r="E20" s="56"/>
      <c r="F20" s="57"/>
      <c r="G20" s="58"/>
      <c r="H20" s="59" t="n">
        <f aca="false">IF(A20="",0,IF(AND(ISNUMBER(C20),ISNUMBER(D20)),ROUND(MOD(D20-C20,1)*24-N(E20)/60,2),N(F20)))</f>
        <v>0</v>
      </c>
      <c r="I20" s="59" t="n">
        <f aca="false">IF(G20="Yes",H20,0)</f>
        <v>0</v>
      </c>
      <c r="K20" s="50"/>
    </row>
    <row r="22" customFormat="false" ht="15" hidden="false" customHeight="false" outlineLevel="0" collapsed="false">
      <c r="A22" s="60" t="s">
        <v>107</v>
      </c>
    </row>
  </sheetData>
  <dataValidations count="1">
    <dataValidation allowBlank="true" error="Choose a value from the dropdown. You can edit the choices on the Lists sheet." errorStyle="stop" errorTitle="Pick from the list" operator="between" showDropDown="false" showErrorMessage="true" showInputMessage="false" sqref="G5:G20" type="list">
      <formula1>Lists!$L$5:$L$6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C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3" min="3" style="0" width="34"/>
  </cols>
  <sheetData>
    <row r="1" customFormat="false" ht="33.75" hidden="false" customHeight="true" outlineLevel="0" collapsed="false">
      <c r="A1" s="1" t="s">
        <v>43</v>
      </c>
      <c r="B1" s="2"/>
      <c r="C1" s="2"/>
    </row>
    <row r="2" customFormat="false" ht="21.75" hidden="false" customHeight="true" outlineLevel="0" collapsed="false">
      <c r="A2" s="28" t="s">
        <v>108</v>
      </c>
      <c r="B2" s="29"/>
      <c r="C2" s="29"/>
    </row>
    <row r="3" customFormat="false" ht="9.75" hidden="false" customHeight="true" outlineLevel="0" collapsed="false"/>
    <row r="4" customFormat="false" ht="25.5" hidden="false" customHeight="true" outlineLevel="0" collapsed="false">
      <c r="A4" s="42" t="s">
        <v>109</v>
      </c>
      <c r="B4" s="61" t="s">
        <v>67</v>
      </c>
      <c r="C4" s="42" t="s">
        <v>110</v>
      </c>
    </row>
    <row r="5" customFormat="false" ht="21.75" hidden="false" customHeight="true" outlineLevel="0" collapsed="false">
      <c r="A5" s="62" t="s">
        <v>111</v>
      </c>
      <c r="B5" s="43" t="str">
        <f aca="false">IF(ISNUMBER(Roster!$B$3),"OK","Review")</f>
        <v>OK</v>
      </c>
      <c r="C5" s="53" t="s">
        <v>112</v>
      </c>
    </row>
    <row r="6" customFormat="false" ht="21.75" hidden="false" customHeight="true" outlineLevel="0" collapsed="false">
      <c r="A6" s="62" t="s">
        <v>113</v>
      </c>
      <c r="B6" s="43" t="str">
        <f aca="false">IF(COUNTIF(Roster!$O$5:$O$34,"Check code")=0,"OK","Review")</f>
        <v>OK</v>
      </c>
      <c r="C6" s="53" t="s">
        <v>114</v>
      </c>
    </row>
    <row r="7" customFormat="false" ht="21.75" hidden="false" customHeight="true" outlineLevel="0" collapsed="false">
      <c r="A7" s="62" t="s">
        <v>115</v>
      </c>
      <c r="B7" s="43" t="str">
        <f aca="false">IF(COUNTIF(Roster!$O$5:$O$34,"Overtime")=0,"OK","Review")</f>
        <v>Review</v>
      </c>
      <c r="C7" s="53" t="s">
        <v>116</v>
      </c>
    </row>
    <row r="8" customFormat="false" ht="21.75" hidden="false" customHeight="true" outlineLevel="0" collapsed="false">
      <c r="A8" s="62" t="s">
        <v>117</v>
      </c>
      <c r="B8" s="43" t="str">
        <f aca="false">IF(COUNTIF(Roster!$O$5:$O$34,"No day off")=0,"OK","Review")</f>
        <v>OK</v>
      </c>
      <c r="C8" s="53" t="s">
        <v>118</v>
      </c>
    </row>
    <row r="9" customFormat="false" ht="21.75" hidden="false" customHeight="true" outlineLevel="0" collapsed="false">
      <c r="A9" s="62" t="s">
        <v>119</v>
      </c>
      <c r="B9" s="43" t="str">
        <f aca="false">IF(COUNTIF(Roster!$C$50:$I$50,"Short*")=0,"OK","Review")</f>
        <v>OK</v>
      </c>
      <c r="C9" s="53" t="s">
        <v>120</v>
      </c>
    </row>
    <row r="10" customFormat="false" ht="21.75" hidden="false" customHeight="true" outlineLevel="0" collapsed="false">
      <c r="A10" s="62" t="s">
        <v>121</v>
      </c>
      <c r="B10" s="43" t="str">
        <f aca="false">IF(COUNTIFS(Staff!$A$5:$A$34,"&lt;&gt;",Staff!$D$5:$D$34,"")=0,"OK","Review")</f>
        <v>OK</v>
      </c>
      <c r="C10" s="53" t="s">
        <v>122</v>
      </c>
    </row>
    <row r="12" customFormat="false" ht="15" hidden="false" customHeight="false" outlineLevel="0" collapsed="false">
      <c r="A12" s="60" t="s">
        <v>123</v>
      </c>
    </row>
  </sheetData>
  <conditionalFormatting sqref="B5:B10">
    <cfRule type="containsText" priority="2" operator="containsText" aboveAverage="0" equalAverage="0" bottom="0" percent="0" rank="0" text="Overdue" dxfId="0">
      <formula>NOT(ISERROR(SEARCH("Overdue",B5)))</formula>
    </cfRule>
    <cfRule type="containsText" priority="3" operator="containsText" aboveAverage="0" equalAverage="0" bottom="0" percent="0" rank="0" text="Late" dxfId="0">
      <formula>NOT(ISERROR(SEARCH("Late",B5)))</formula>
    </cfRule>
    <cfRule type="containsText" priority="4" operator="containsText" aboveAverage="0" equalAverage="0" bottom="0" percent="0" rank="0" text="Review" dxfId="1">
      <formula>NOT(ISERROR(SEARCH("Review",B5)))</formula>
    </cfRule>
    <cfRule type="containsText" priority="5" operator="containsText" aboveAverage="0" equalAverage="0" bottom="0" percent="0" rank="0" text="OK" dxfId="2">
      <formula>NOT(ISERROR(SEARCH("OK",B5)))</formula>
    </cfRule>
    <cfRule type="containsText" priority="6" operator="containsText" aboveAverage="0" equalAverage="0" bottom="0" percent="0" rank="0" text="Complete" dxfId="2">
      <formula>NOT(ISERROR(SEARCH("Complete",B5)))</formula>
    </cfRule>
  </conditionalFormatting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2026-10-28T23:07:16Z</dcterms:created>
  <dc:creator>ArumSoft Learning</dc:creator>
  <dc:description/>
  <dc:language>en-US</dc:language>
  <cp:lastModifiedBy/>
  <dcterms:modified xsi:type="dcterms:W3CDTF">2026-10-28T19:07:18Z</dcterms:modified>
  <cp:revision>1</cp:revision>
  <dc:subject/>
  <dc:title>Employee Shift Roster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